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สขร.1'!$1:$4</definedName>
  </definedNames>
  <calcPr calcId="144525"/>
</workbook>
</file>

<file path=xl/calcChain.xml><?xml version="1.0" encoding="utf-8"?>
<calcChain xmlns="http://schemas.openxmlformats.org/spreadsheetml/2006/main">
  <c r="X23" i="10" l="1"/>
  <c r="X17" i="10" l="1"/>
  <c r="X13" i="10"/>
  <c r="X7" i="10" l="1"/>
  <c r="X14" i="10"/>
  <c r="X19" i="10"/>
  <c r="X18" i="10"/>
  <c r="X16" i="10" l="1"/>
  <c r="X15" i="10" l="1"/>
  <c r="X9" i="10"/>
  <c r="X8" i="10"/>
  <c r="R10" i="10"/>
  <c r="V12" i="10"/>
  <c r="V11" i="10"/>
  <c r="V10" i="10"/>
  <c r="R20" i="10"/>
  <c r="V20" i="10"/>
  <c r="C10" i="10"/>
  <c r="J10" i="10"/>
  <c r="V22" i="10"/>
  <c r="V21" i="10"/>
  <c r="V23" i="10"/>
  <c r="V25" i="10"/>
  <c r="V24" i="10"/>
  <c r="R23" i="10"/>
  <c r="I10" i="11"/>
  <c r="G12" i="11"/>
  <c r="G11" i="11"/>
  <c r="G22" i="11"/>
  <c r="G21" i="11"/>
  <c r="G20" i="11"/>
  <c r="G10" i="11"/>
  <c r="I20" i="11"/>
  <c r="G25" i="11"/>
  <c r="G24" i="11"/>
  <c r="G23" i="11"/>
  <c r="X26" i="10" l="1"/>
  <c r="R9" i="10"/>
  <c r="R8" i="10"/>
  <c r="R17" i="10"/>
  <c r="J17" i="10"/>
  <c r="X6" i="10"/>
  <c r="R13" i="10"/>
  <c r="G17" i="11"/>
  <c r="I17" i="11"/>
  <c r="I13" i="11"/>
  <c r="G13" i="11"/>
  <c r="I8" i="11"/>
  <c r="G8" i="11"/>
  <c r="I9" i="11"/>
  <c r="G9" i="11"/>
  <c r="R26" i="10" l="1"/>
  <c r="R19" i="10"/>
  <c r="R18" i="10"/>
  <c r="R16" i="10"/>
  <c r="R15" i="10"/>
  <c r="R14" i="10"/>
  <c r="R7" i="10"/>
  <c r="R6" i="10"/>
  <c r="J26" i="10"/>
  <c r="J23" i="10"/>
  <c r="J20" i="10"/>
  <c r="J19" i="10"/>
  <c r="J18" i="10"/>
  <c r="J16" i="10"/>
  <c r="J15" i="10"/>
  <c r="J14" i="10"/>
  <c r="J13" i="10"/>
  <c r="J9" i="10"/>
  <c r="J8" i="10"/>
  <c r="J7" i="10"/>
  <c r="J6" i="10"/>
  <c r="C26" i="10"/>
  <c r="C23" i="10"/>
  <c r="C20" i="10"/>
  <c r="C19" i="10"/>
  <c r="C18" i="10"/>
  <c r="C17" i="10"/>
  <c r="C16" i="10"/>
  <c r="C15" i="10"/>
  <c r="C14" i="10"/>
  <c r="C13" i="10"/>
  <c r="C9" i="10"/>
  <c r="C8" i="10"/>
  <c r="C7" i="10"/>
  <c r="C6" i="10"/>
  <c r="C26" i="11"/>
  <c r="R6" i="9"/>
  <c r="J6" i="9"/>
  <c r="C6" i="9"/>
  <c r="I27" i="11"/>
  <c r="D27" i="11"/>
  <c r="C27" i="11"/>
  <c r="G27" i="11"/>
  <c r="I16" i="11"/>
  <c r="G16" i="11"/>
  <c r="I15" i="11"/>
  <c r="G15" i="11"/>
  <c r="I6" i="11"/>
  <c r="G6" i="11"/>
  <c r="I18" i="11"/>
  <c r="G18" i="11"/>
  <c r="I19" i="11"/>
  <c r="G19" i="11"/>
  <c r="I14" i="11"/>
  <c r="G14" i="11"/>
  <c r="I7" i="11"/>
  <c r="G7" i="11"/>
  <c r="I26" i="11"/>
  <c r="G26" i="11"/>
  <c r="D26" i="11"/>
  <c r="D23" i="11"/>
  <c r="C23" i="11"/>
  <c r="D20" i="11"/>
  <c r="C20" i="11"/>
  <c r="D19" i="11" l="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<sst xmlns="http://schemas.openxmlformats.org/spreadsheetml/2006/main" count="446" uniqueCount="165">
  <si>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</si>
  <si>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</si>
  <si>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</si>
  <si>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</si>
  <si>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</si>
  <si>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</si>
  <si>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</si>
  <si>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</si>
  <si>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</si>
  <si>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</si>
  <si>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</si>
  <si>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</si>
  <si>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</si>
  <si>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</si>
  <si>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</si>
  <si>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</si>
  <si>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</si>
  <si>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</si>
  <si>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</si>
  <si>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</si>
  <si>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</si>
  <si>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</si>
  <si>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</si>
  <si>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</si>
  <si>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</si>
  <si>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</si>
  <si>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</si>
  <si>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</si>
  <si>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</si>
  <si>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</si>
  <si>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</si>
  <si>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</si>
  <si>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</si>
  <si>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</si>
  <si>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</si>
  <si>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</si>
  <si>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</si>
  <si>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</si>
  <si>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</si>
  <si>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</si>
  <si>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</si>
  <si>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</si>
  <si>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</si>
  <si>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</si>
  <si>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</si>
  <si>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</si>
  <si>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</si>
  <si>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หน่วยงาน  : 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</si>
  <si>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</si>
  <si>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</si>
  <si>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</si>
  <si>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</si>
  <si>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</si>
  <si>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</si>
  <si>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</si>
  <si>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</si>
  <si>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</si>
  <si>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</si>
  <si>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</si>
  <si>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</si>
  <si>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</si>
  <si>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</si>
  <si>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</si>
  <si>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</si>
  <si>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</si>
  <si>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</si>
  <si>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</si>
  <si>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</si>
  <si>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</si>
  <si>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</si>
  <si>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</si>
  <si>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</si>
  <si>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</si>
  <si>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</si>
  <si>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</si>
  <si>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</si>
  <si>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</si>
  <si>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</si>
  <si>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</si>
  <si>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</si>
  <si>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</si>
  <si>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</si>
  <si>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</si>
  <si>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</si>
  <si>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</si>
  <si>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</si>
  <si>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</si>
  <si>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</si>
  <si>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</si>
  <si>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</si>
  <si>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</si>
  <si>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</si>
  <si>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</si>
  <si>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</si>
  <si>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</si>
  <si>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</si>
  <si>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</si>
  <si>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</si>
  <si>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</si>
  <si>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</si>
  <si>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</si>
  <si>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</si>
  <si>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</si>
  <si>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</si>
  <si>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</si>
  <si>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</si>
  <si>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</si>
  <si>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</si>
  <si>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</si>
  <si>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</si>
  <si>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</si>
  <si>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</si>
  <si>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</si>
  <si>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</si>
  <si>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</si>
  <si>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</si>
  <si>
    <t>บริษัท เอส พี วี ไอ จำกัด (มหาชน)</t>
  </si>
  <si>
    <t>7 พ.ย. 65</t>
  </si>
  <si>
    <t>4 พ.ย. 65</t>
  </si>
  <si>
    <t>บริษัท โซเพ็ค จำกัด</t>
  </si>
  <si>
    <t>15 พ.ย. 65</t>
  </si>
  <si>
    <t>2 พ.ย. 65</t>
  </si>
  <si>
    <t>5 ก.พ. 66</t>
  </si>
  <si>
    <t>1 พ.ย. 65</t>
  </si>
  <si>
    <t>13 ก.พ. 66</t>
  </si>
  <si>
    <t>2 ก.พ. 66</t>
  </si>
  <si>
    <t>บริษัท เอส พี วี ไอ (จำกัด) มหาชน</t>
  </si>
  <si>
    <t>25 พ.ย. 65</t>
  </si>
  <si>
    <t>5 พ.ย. 65</t>
  </si>
  <si>
    <t>บริษัท เทคซีออน บิซิเนส โซลูชั่นส์ จำกัด</t>
  </si>
  <si>
    <t>บริษัท บี เบสท์ เบ็ทเตอร์ จำกัด</t>
  </si>
  <si>
    <t>13 ธ.ค. 65</t>
  </si>
  <si>
    <t>เบิกจ่ายงวดเดียว /  20 ธ.ค. 65</t>
  </si>
  <si>
    <t>บริษัท นูฟ โซลูชั่น จำกัด / 0.4980</t>
  </si>
  <si>
    <t>6 ธ.ค. 65</t>
  </si>
  <si>
    <t>23 ธ.ค. 65</t>
  </si>
  <si>
    <t>19 ธ.ค. 65</t>
  </si>
  <si>
    <t>9 ธ.ค. 65</t>
  </si>
  <si>
    <t>11 ธ.ค. 65</t>
  </si>
  <si>
    <t>22 ธ.ค. 65</t>
  </si>
  <si>
    <t>28 พ.ย. 65</t>
  </si>
  <si>
    <t>สถอ 1/2566</t>
  </si>
  <si>
    <t>25 ม.ค. 66</t>
  </si>
  <si>
    <t>25 เม.ย. 66</t>
  </si>
  <si>
    <t>20 ม.ค. 66</t>
  </si>
  <si>
    <t>13 ม.ค. 66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</si>
  <si>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คณะสถาปัตยกรรมและการออกแบบ</t>
  </si>
  <si>
    <t>สถอ 2/2566</t>
  </si>
  <si>
    <t>8 ก.พ. 66</t>
  </si>
  <si>
    <t>เลขที่สัญญา/เลขที่คุมสัญญา จาก e-GP</t>
  </si>
  <si>
    <t xml:space="preserve">สถอ 2/2566 </t>
  </si>
  <si>
    <t>เลขที่คุมสัญญา</t>
  </si>
  <si>
    <t>660201001994</t>
  </si>
  <si>
    <t>9 พ.ค. 66</t>
  </si>
  <si>
    <t>3 ก.พ. 66</t>
  </si>
  <si>
    <t>10 ก.พ. 66</t>
  </si>
  <si>
    <t>660101006969</t>
  </si>
  <si>
    <t>14 ก.พ. 66</t>
  </si>
  <si>
    <t>ครุภัณฑ์เพื่อการศึกษาสำรวจทางด้านสถาปัตยกรรมจำนวน 1 ชุด</t>
  </si>
  <si>
    <t>ครุภัณฑ์สำหรับการสร้างนวัตกรรมบรรจุภัณฑ์   ขนาดใหญ่ จำนวน 1 ชุด</t>
  </si>
  <si>
    <t>26 เม.ย. 66</t>
  </si>
  <si>
    <t>วันที่ 31 กรกฎาคม 2566</t>
  </si>
  <si>
    <t>สรุปผลการดำเนินการจัดซื้อจัดจ้างเงินงบประมาณ ในรอบเดือนกรกฎาคม</t>
  </si>
  <si>
    <t>ค่าที่ดินและสิ่งก่อสร้าง
  ในรอบเดือนกรกฎาคม 2566 หน่วยงาน คณะสถาปัตยกรรมและการออกแบบ</t>
  </si>
  <si>
    <t>ค่าครุภัณฑ์
  ในรอบเดือนกรกฎาคม 2566 หน่วยงาน คณะสถาปัตยกรรมและการออกแบบ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</si>
</sst>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center" vertical="top"/>
    </xf>
    <xf numFmtId="0" fontId="17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5" fontId="1" fillId="0" borderId="1" xfId="0" quotePrefix="1" applyNumberFormat="1" applyFont="1" applyBorder="1" applyAlignment="1">
      <alignment vertical="top"/>
    </xf>
    <xf numFmtId="15" fontId="1" fillId="0" borderId="1" xfId="0" quotePrefix="1" applyNumberFormat="1" applyFont="1" applyBorder="1" applyAlignment="1">
      <alignment horizontal="center" vertical="top"/>
    </xf>
    <xf numFmtId="15" fontId="1" fillId="2" borderId="8" xfId="0" quotePrefix="1" applyNumberFormat="1" applyFont="1" applyFill="1" applyBorder="1" applyAlignment="1">
      <alignment vertical="top"/>
    </xf>
    <xf numFmtId="15" fontId="1" fillId="2" borderId="1" xfId="0" quotePrefix="1" applyNumberFormat="1" applyFont="1" applyFill="1" applyBorder="1" applyAlignment="1">
      <alignment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5" fontId="1" fillId="0" borderId="3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/>
    </xf>
    <xf numFmtId="165" fontId="1" fillId="2" borderId="16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0" fontId="1" fillId="0" borderId="15" xfId="0" quotePrefix="1" applyFont="1" applyBorder="1" applyAlignment="1">
      <alignment horizontal="center" vertical="top"/>
    </xf>
    <xf numFmtId="0" fontId="1" fillId="0" borderId="27" xfId="0" quotePrefix="1" applyFont="1" applyBorder="1" applyAlignment="1">
      <alignment horizontal="center" vertical="top"/>
    </xf>
    <xf numFmtId="0" fontId="1" fillId="0" borderId="28" xfId="0" quotePrefix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7" xfId="0" quotePrefix="1" applyFont="1" applyBorder="1" applyAlignment="1">
      <alignment horizontal="center" vertical="top"/>
    </xf>
    <xf numFmtId="0" fontId="1" fillId="0" borderId="33" xfId="0" quotePrefix="1" applyFont="1" applyBorder="1" applyAlignment="1">
      <alignment horizontal="center" vertical="top"/>
    </xf>
    <xf numFmtId="0" fontId="1" fillId="0" borderId="24" xfId="0" quotePrefix="1" applyFont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top"/>
    </xf>
    <xf numFmtId="0" fontId="1" fillId="0" borderId="16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22" xfId="0" quotePrefix="1" applyFont="1" applyBorder="1" applyAlignment="1">
      <alignment horizontal="center" vertical="top"/>
    </xf>
    <xf numFmtId="0" fontId="1" fillId="0" borderId="48" xfId="0" quotePrefix="1" applyFont="1" applyBorder="1" applyAlignment="1">
      <alignment horizontal="center" vertical="top"/>
    </xf>
    <xf numFmtId="0" fontId="1" fillId="0" borderId="9" xfId="0" quotePrefix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textRotation="90"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205712</xdr:colOff>
      <xdr:row>5</xdr:row>
      <xdr:rowOff>184977</xdr:rowOff>
    </xdr:from>
    <xdr:to>
      <xdr:col>22</xdr:col>
      <xdr:colOff>470295</xdr:colOff>
      <xdr:row>5</xdr:row>
      <xdr:rowOff>396644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0029618" y="46200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12</xdr:row>
      <xdr:rowOff>222055</xdr:rowOff>
    </xdr:from>
    <xdr:to>
      <xdr:col>5</xdr:col>
      <xdr:colOff>258861</xdr:colOff>
      <xdr:row>12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13</xdr:row>
      <xdr:rowOff>164503</xdr:rowOff>
    </xdr:from>
    <xdr:to>
      <xdr:col>5</xdr:col>
      <xdr:colOff>264498</xdr:colOff>
      <xdr:row>13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14</xdr:row>
      <xdr:rowOff>200052</xdr:rowOff>
    </xdr:from>
    <xdr:to>
      <xdr:col>5</xdr:col>
      <xdr:colOff>258859</xdr:colOff>
      <xdr:row>14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16</xdr:row>
      <xdr:rowOff>47652</xdr:rowOff>
    </xdr:from>
    <xdr:to>
      <xdr:col>5</xdr:col>
      <xdr:colOff>272276</xdr:colOff>
      <xdr:row>16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17</xdr:row>
      <xdr:rowOff>34240</xdr:rowOff>
    </xdr:from>
    <xdr:to>
      <xdr:col>5</xdr:col>
      <xdr:colOff>272278</xdr:colOff>
      <xdr:row>17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25</xdr:row>
      <xdr:rowOff>124260</xdr:rowOff>
    </xdr:from>
    <xdr:to>
      <xdr:col>5</xdr:col>
      <xdr:colOff>245444</xdr:colOff>
      <xdr:row>25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18</xdr:row>
      <xdr:rowOff>104775</xdr:rowOff>
    </xdr:from>
    <xdr:to>
      <xdr:col>22</xdr:col>
      <xdr:colOff>426508</xdr:colOff>
      <xdr:row>18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18</xdr:row>
      <xdr:rowOff>53290</xdr:rowOff>
    </xdr:from>
    <xdr:to>
      <xdr:col>5</xdr:col>
      <xdr:colOff>262753</xdr:colOff>
      <xdr:row>18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15</xdr:row>
      <xdr:rowOff>114327</xdr:rowOff>
    </xdr:from>
    <xdr:to>
      <xdr:col>5</xdr:col>
      <xdr:colOff>277909</xdr:colOff>
      <xdr:row>15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22</xdr:row>
      <xdr:rowOff>171885</xdr:rowOff>
    </xdr:from>
    <xdr:to>
      <xdr:col>7</xdr:col>
      <xdr:colOff>219075</xdr:colOff>
      <xdr:row>23</xdr:row>
      <xdr:rowOff>95250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2921" y="12544860"/>
          <a:ext cx="195879" cy="2376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19</xdr:row>
      <xdr:rowOff>181410</xdr:rowOff>
    </xdr:from>
    <xdr:to>
      <xdr:col>7</xdr:col>
      <xdr:colOff>283544</xdr:colOff>
      <xdr:row>19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13</xdr:row>
      <xdr:rowOff>95250</xdr:rowOff>
    </xdr:from>
    <xdr:to>
      <xdr:col>22</xdr:col>
      <xdr:colOff>397933</xdr:colOff>
      <xdr:row>13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14</xdr:row>
      <xdr:rowOff>133350</xdr:rowOff>
    </xdr:from>
    <xdr:to>
      <xdr:col>22</xdr:col>
      <xdr:colOff>378883</xdr:colOff>
      <xdr:row>14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15</xdr:row>
      <xdr:rowOff>76200</xdr:rowOff>
    </xdr:from>
    <xdr:to>
      <xdr:col>22</xdr:col>
      <xdr:colOff>378883</xdr:colOff>
      <xdr:row>15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17</xdr:row>
      <xdr:rowOff>133350</xdr:rowOff>
    </xdr:from>
    <xdr:to>
      <xdr:col>22</xdr:col>
      <xdr:colOff>388408</xdr:colOff>
      <xdr:row>17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25</xdr:row>
      <xdr:rowOff>123825</xdr:rowOff>
    </xdr:from>
    <xdr:to>
      <xdr:col>22</xdr:col>
      <xdr:colOff>350308</xdr:colOff>
      <xdr:row>25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436033</xdr:colOff>
      <xdr:row>7</xdr:row>
      <xdr:rowOff>306917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50125" y="54387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8</xdr:row>
      <xdr:rowOff>133350</xdr:rowOff>
    </xdr:from>
    <xdr:to>
      <xdr:col>22</xdr:col>
      <xdr:colOff>407458</xdr:colOff>
      <xdr:row>8</xdr:row>
      <xdr:rowOff>345017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6010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304800</xdr:colOff>
      <xdr:row>22</xdr:row>
      <xdr:rowOff>28575</xdr:rowOff>
    </xdr:from>
    <xdr:to>
      <xdr:col>21</xdr:col>
      <xdr:colOff>569383</xdr:colOff>
      <xdr:row>22</xdr:row>
      <xdr:rowOff>240242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021425" y="12868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257175</xdr:colOff>
      <xdr:row>19</xdr:row>
      <xdr:rowOff>66675</xdr:rowOff>
    </xdr:from>
    <xdr:to>
      <xdr:col>21</xdr:col>
      <xdr:colOff>521758</xdr:colOff>
      <xdr:row>19</xdr:row>
      <xdr:rowOff>278342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973800" y="11525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384255</xdr:colOff>
      <xdr:row>9</xdr:row>
      <xdr:rowOff>45733</xdr:rowOff>
    </xdr:from>
    <xdr:to>
      <xdr:col>21</xdr:col>
      <xdr:colOff>648838</xdr:colOff>
      <xdr:row>9</xdr:row>
      <xdr:rowOff>257400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00880" y="652273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16</xdr:row>
      <xdr:rowOff>152400</xdr:rowOff>
    </xdr:from>
    <xdr:to>
      <xdr:col>22</xdr:col>
      <xdr:colOff>407458</xdr:colOff>
      <xdr:row>16</xdr:row>
      <xdr:rowOff>364067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10001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104775</xdr:colOff>
      <xdr:row>12</xdr:row>
      <xdr:rowOff>142875</xdr:rowOff>
    </xdr:from>
    <xdr:to>
      <xdr:col>22</xdr:col>
      <xdr:colOff>369358</xdr:colOff>
      <xdr:row>12</xdr:row>
      <xdr:rowOff>354542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83450" y="76866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Normal="100" zoomScaleSheetLayoutView="80" workbookViewId="0">
      <selection activeCell="F8" sqref="F8"/>
    </sheetView>
  </sheetViews>
  <sheetFormatPr defaultRowHeight="15"/>
  <cols>
    <col min="1" max="1" width="8.7109375" style="60" customWidth="1"/>
    <col min="2" max="2" width="37.7109375" style="97" customWidth="1"/>
    <col min="3" max="3" width="18.5703125" style="49" bestFit="1" customWidth="1"/>
    <col min="4" max="4" width="16.42578125" style="49" bestFit="1" customWidth="1"/>
    <col min="5" max="5" width="13" style="60" customWidth="1"/>
    <col min="6" max="6" width="40.28515625" style="61" customWidth="1"/>
    <col min="7" max="7" width="12" style="100" customWidth="1"/>
    <col min="8" max="8" width="37.85546875" style="61" customWidth="1"/>
    <col min="9" max="9" width="11" style="62" bestFit="1" customWidth="1"/>
    <col min="10" max="10" width="17.7109375" style="63" customWidth="1"/>
    <col min="11" max="11" width="13.42578125" style="64" bestFit="1" customWidth="1"/>
    <col min="12" max="12" width="14.42578125" style="60" customWidth="1"/>
  </cols>
  <sheetData>
    <row r="1" spans="1:12" s="52" customFormat="1" ht="28.5">
      <c r="A1" s="187" t="s">
        <v>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53" customFormat="1" ht="28.5">
      <c r="A2" s="189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53" customFormat="1" ht="28.5">
      <c r="A3" s="189" t="s">
        <v>47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53" customFormat="1" ht="28.5">
      <c r="A4" s="191" t="s">
        <v>161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54" customFormat="1" ht="73.5" customHeight="1">
      <c r="A5" s="95" t="s">
        <v>32</v>
      </c>
      <c r="B5" s="96" t="s">
        <v>33</v>
      </c>
      <c r="C5" s="96" t="s">
        <v>41</v>
      </c>
      <c r="D5" s="95" t="s">
        <v>34</v>
      </c>
      <c r="E5" s="96" t="s">
        <v>35</v>
      </c>
      <c r="F5" s="193" t="s">
        <v>36</v>
      </c>
      <c r="G5" s="194"/>
      <c r="H5" s="195" t="s">
        <v>37</v>
      </c>
      <c r="I5" s="196"/>
      <c r="J5" s="96" t="s">
        <v>42</v>
      </c>
      <c r="K5" s="195" t="s">
        <v>43</v>
      </c>
      <c r="L5" s="196"/>
    </row>
    <row r="6" spans="1:12" s="57" customFormat="1" ht="95.25" customHeight="1">
      <c r="A6" s="55">
        <v>1</v>
      </c>
      <c r="B6" s="74" t="s">
        <v>54</v>
      </c>
      <c r="C6" s="101">
        <f>147000/1000000</f>
        <v>0.14699999999999999</v>
      </c>
      <c r="D6" s="101">
        <f>147000/1000000</f>
        <v>0.14699999999999999</v>
      </c>
      <c r="E6" s="55" t="s">
        <v>4</v>
      </c>
      <c r="F6" s="56" t="s">
        <v>74</v>
      </c>
      <c r="G6" s="98">
        <f>146985.9/1000000</f>
        <v>0.1469859</v>
      </c>
      <c r="H6" s="56" t="s">
        <v>74</v>
      </c>
      <c r="I6" s="98">
        <f>146985.9/1000000</f>
        <v>0.1469859</v>
      </c>
      <c r="J6" s="56" t="s">
        <v>48</v>
      </c>
      <c r="K6" s="55" t="s">
        <v>75</v>
      </c>
      <c r="L6" s="104" t="s">
        <v>76</v>
      </c>
    </row>
    <row r="7" spans="1:12" s="76" customFormat="1" ht="105">
      <c r="A7" s="75">
        <v>2</v>
      </c>
      <c r="B7" s="102" t="s">
        <v>55</v>
      </c>
      <c r="C7" s="103">
        <f>494400/1000000</f>
        <v>0.49440000000000001</v>
      </c>
      <c r="D7" s="103">
        <f>494400/1000000</f>
        <v>0.49440000000000001</v>
      </c>
      <c r="E7" s="75" t="s">
        <v>4</v>
      </c>
      <c r="F7" s="56" t="s">
        <v>67</v>
      </c>
      <c r="G7" s="98">
        <f>494340.6/1000000</f>
        <v>0.49434059999999996</v>
      </c>
      <c r="H7" s="56" t="s">
        <v>67</v>
      </c>
      <c r="I7" s="98">
        <f>494340/1000000</f>
        <v>0.49434</v>
      </c>
      <c r="J7" s="56" t="s">
        <v>48</v>
      </c>
      <c r="K7" s="55" t="s">
        <v>49</v>
      </c>
      <c r="L7" s="104" t="s">
        <v>71</v>
      </c>
    </row>
    <row r="8" spans="1:12" s="57" customFormat="1" ht="105">
      <c r="A8" s="55">
        <v>3</v>
      </c>
      <c r="B8" s="59" t="s">
        <v>56</v>
      </c>
      <c r="C8" s="81">
        <f>171600/1000000</f>
        <v>0.1716</v>
      </c>
      <c r="D8" s="81">
        <f>171600/1000000</f>
        <v>0.1716</v>
      </c>
      <c r="E8" s="55" t="s">
        <v>4</v>
      </c>
      <c r="F8" s="74" t="s">
        <v>116</v>
      </c>
      <c r="G8" s="98">
        <f>171499.6/1000000</f>
        <v>0.1714996</v>
      </c>
      <c r="H8" s="74" t="s">
        <v>116</v>
      </c>
      <c r="I8" s="98">
        <f>171499.6/1000000</f>
        <v>0.1714996</v>
      </c>
      <c r="J8" s="56" t="s">
        <v>48</v>
      </c>
      <c r="K8" s="55" t="s">
        <v>75</v>
      </c>
      <c r="L8" s="104" t="s">
        <v>118</v>
      </c>
    </row>
    <row r="9" spans="1:12" s="57" customFormat="1" ht="105">
      <c r="A9" s="55">
        <v>4</v>
      </c>
      <c r="B9" s="59" t="s">
        <v>115</v>
      </c>
      <c r="C9" s="81">
        <f>498600/1000000</f>
        <v>0.49859999999999999</v>
      </c>
      <c r="D9" s="81">
        <f>498600/1000000</f>
        <v>0.49859999999999999</v>
      </c>
      <c r="E9" s="55" t="s">
        <v>4</v>
      </c>
      <c r="F9" s="74" t="s">
        <v>116</v>
      </c>
      <c r="G9" s="98">
        <f>497999.4/1000000</f>
        <v>0.49799940000000004</v>
      </c>
      <c r="H9" s="74" t="s">
        <v>116</v>
      </c>
      <c r="I9" s="98">
        <f>497999.4/1000000</f>
        <v>0.49799940000000004</v>
      </c>
      <c r="J9" s="56" t="s">
        <v>48</v>
      </c>
      <c r="K9" s="55" t="s">
        <v>69</v>
      </c>
      <c r="L9" s="104" t="s">
        <v>117</v>
      </c>
    </row>
    <row r="10" spans="1:12" s="57" customFormat="1" ht="45.75" customHeight="1">
      <c r="A10" s="174">
        <v>5</v>
      </c>
      <c r="B10" s="175" t="s">
        <v>57</v>
      </c>
      <c r="C10" s="178">
        <f>481500/1000000</f>
        <v>0.48149999999999998</v>
      </c>
      <c r="D10" s="178">
        <f>481500/1000000</f>
        <v>0.48149999999999998</v>
      </c>
      <c r="E10" s="174" t="s">
        <v>50</v>
      </c>
      <c r="F10" s="56" t="s">
        <v>67</v>
      </c>
      <c r="G10" s="98">
        <f>466000/1000000</f>
        <v>0.46600000000000003</v>
      </c>
      <c r="H10" s="165" t="s">
        <v>67</v>
      </c>
      <c r="I10" s="168">
        <f>466000/1000000</f>
        <v>0.46600000000000003</v>
      </c>
      <c r="J10" s="171" t="s">
        <v>48</v>
      </c>
      <c r="K10" s="174" t="s">
        <v>147</v>
      </c>
      <c r="L10" s="162" t="s">
        <v>148</v>
      </c>
    </row>
    <row r="11" spans="1:12" s="57" customFormat="1" ht="45.75" customHeight="1">
      <c r="A11" s="163"/>
      <c r="B11" s="176"/>
      <c r="C11" s="179"/>
      <c r="D11" s="179"/>
      <c r="E11" s="163"/>
      <c r="F11" s="74" t="s">
        <v>130</v>
      </c>
      <c r="G11" s="98">
        <f>479000/1000000</f>
        <v>0.47899999999999998</v>
      </c>
      <c r="H11" s="166"/>
      <c r="I11" s="169"/>
      <c r="J11" s="172"/>
      <c r="K11" s="163"/>
      <c r="L11" s="163"/>
    </row>
    <row r="12" spans="1:12" s="57" customFormat="1" ht="45.75" customHeight="1">
      <c r="A12" s="164"/>
      <c r="B12" s="177"/>
      <c r="C12" s="180"/>
      <c r="D12" s="180"/>
      <c r="E12" s="164"/>
      <c r="F12" s="74" t="s">
        <v>129</v>
      </c>
      <c r="G12" s="98">
        <f>480000/1000000</f>
        <v>0.48</v>
      </c>
      <c r="H12" s="167"/>
      <c r="I12" s="170"/>
      <c r="J12" s="173"/>
      <c r="K12" s="164"/>
      <c r="L12" s="164"/>
    </row>
    <row r="13" spans="1:12" s="57" customFormat="1" ht="105">
      <c r="A13" s="55">
        <v>6</v>
      </c>
      <c r="B13" s="59" t="s">
        <v>58</v>
      </c>
      <c r="C13" s="81">
        <f>460100/1000000</f>
        <v>0.46010000000000001</v>
      </c>
      <c r="D13" s="81">
        <f>460100/1000000</f>
        <v>0.46010000000000001</v>
      </c>
      <c r="E13" s="55" t="s">
        <v>4</v>
      </c>
      <c r="F13" s="56" t="s">
        <v>119</v>
      </c>
      <c r="G13" s="81">
        <f>460100/1000000</f>
        <v>0.46010000000000001</v>
      </c>
      <c r="H13" s="56" t="s">
        <v>119</v>
      </c>
      <c r="I13" s="81">
        <f>460100/1000000</f>
        <v>0.46010000000000001</v>
      </c>
      <c r="J13" s="56" t="s">
        <v>48</v>
      </c>
      <c r="K13" s="55" t="s">
        <v>75</v>
      </c>
      <c r="L13" s="104" t="s">
        <v>117</v>
      </c>
    </row>
    <row r="14" spans="1:12" s="57" customFormat="1" ht="105" customHeight="1">
      <c r="A14" s="133">
        <v>7</v>
      </c>
      <c r="B14" s="152" t="s">
        <v>98</v>
      </c>
      <c r="C14" s="135">
        <f>486800/1000000</f>
        <v>0.48680000000000001</v>
      </c>
      <c r="D14" s="135">
        <f>486800/1000000</f>
        <v>0.48680000000000001</v>
      </c>
      <c r="E14" s="133" t="s">
        <v>4</v>
      </c>
      <c r="F14" s="56" t="s">
        <v>67</v>
      </c>
      <c r="G14" s="98">
        <f>486500/1000000</f>
        <v>0.48649999999999999</v>
      </c>
      <c r="H14" s="56" t="s">
        <v>67</v>
      </c>
      <c r="I14" s="98">
        <f>486500/1000000</f>
        <v>0.48649999999999999</v>
      </c>
      <c r="J14" s="56" t="s">
        <v>48</v>
      </c>
      <c r="K14" s="55" t="s">
        <v>72</v>
      </c>
      <c r="L14" s="104" t="s">
        <v>70</v>
      </c>
    </row>
    <row r="15" spans="1:12" s="57" customFormat="1" ht="95.25" customHeight="1">
      <c r="A15" s="55">
        <v>8</v>
      </c>
      <c r="B15" s="56" t="s">
        <v>60</v>
      </c>
      <c r="C15" s="81">
        <f>441000/1000000</f>
        <v>0.441</v>
      </c>
      <c r="D15" s="81">
        <f>441000/1000000</f>
        <v>0.441</v>
      </c>
      <c r="E15" s="55" t="s">
        <v>4</v>
      </c>
      <c r="F15" s="56" t="s">
        <v>77</v>
      </c>
      <c r="G15" s="98">
        <f>441000/1000000</f>
        <v>0.441</v>
      </c>
      <c r="H15" s="56" t="s">
        <v>77</v>
      </c>
      <c r="I15" s="98">
        <f>441000/1000000</f>
        <v>0.441</v>
      </c>
      <c r="J15" s="56" t="s">
        <v>48</v>
      </c>
      <c r="K15" s="55" t="s">
        <v>51</v>
      </c>
      <c r="L15" s="104" t="s">
        <v>79</v>
      </c>
    </row>
    <row r="16" spans="1:12" s="57" customFormat="1" ht="105">
      <c r="A16" s="55">
        <v>9</v>
      </c>
      <c r="B16" s="56" t="s">
        <v>158</v>
      </c>
      <c r="C16" s="81">
        <f>234000/1000000</f>
        <v>0.23400000000000001</v>
      </c>
      <c r="D16" s="81">
        <f>234000/1000000</f>
        <v>0.23400000000000001</v>
      </c>
      <c r="E16" s="55" t="s">
        <v>4</v>
      </c>
      <c r="F16" s="56" t="s">
        <v>78</v>
      </c>
      <c r="G16" s="98">
        <f>233902/1000000</f>
        <v>0.233902</v>
      </c>
      <c r="H16" s="56" t="s">
        <v>78</v>
      </c>
      <c r="I16" s="98">
        <f>233902/1000000</f>
        <v>0.233902</v>
      </c>
      <c r="J16" s="56" t="s">
        <v>48</v>
      </c>
      <c r="K16" s="55" t="s">
        <v>52</v>
      </c>
      <c r="L16" s="104" t="s">
        <v>79</v>
      </c>
    </row>
    <row r="17" spans="1:12" s="57" customFormat="1" ht="105">
      <c r="A17" s="55">
        <v>10</v>
      </c>
      <c r="B17" s="56" t="s">
        <v>62</v>
      </c>
      <c r="C17" s="81">
        <f>497600/1000000</f>
        <v>0.49759999999999999</v>
      </c>
      <c r="D17" s="81">
        <f>497600/1000000</f>
        <v>0.49759999999999999</v>
      </c>
      <c r="E17" s="55" t="s">
        <v>4</v>
      </c>
      <c r="F17" s="56" t="s">
        <v>67</v>
      </c>
      <c r="G17" s="81">
        <f>497400/1000000</f>
        <v>0.49740000000000001</v>
      </c>
      <c r="H17" s="56" t="s">
        <v>67</v>
      </c>
      <c r="I17" s="81">
        <f>497400/1000000</f>
        <v>0.49740000000000001</v>
      </c>
      <c r="J17" s="56" t="s">
        <v>48</v>
      </c>
      <c r="K17" s="55" t="s">
        <v>51</v>
      </c>
      <c r="L17" s="104" t="s">
        <v>120</v>
      </c>
    </row>
    <row r="18" spans="1:12" s="57" customFormat="1" ht="105">
      <c r="A18" s="55">
        <v>11</v>
      </c>
      <c r="B18" s="56" t="s">
        <v>63</v>
      </c>
      <c r="C18" s="81">
        <f>481500/1000000</f>
        <v>0.48149999999999998</v>
      </c>
      <c r="D18" s="81">
        <f>481500/1000000</f>
        <v>0.48149999999999998</v>
      </c>
      <c r="E18" s="55" t="s">
        <v>4</v>
      </c>
      <c r="F18" s="56" t="s">
        <v>67</v>
      </c>
      <c r="G18" s="98">
        <f>481400/1000000</f>
        <v>0.48139999999999999</v>
      </c>
      <c r="H18" s="56" t="s">
        <v>67</v>
      </c>
      <c r="I18" s="98">
        <f>481400/1000000</f>
        <v>0.48139999999999999</v>
      </c>
      <c r="J18" s="56" t="s">
        <v>48</v>
      </c>
      <c r="K18" s="55" t="s">
        <v>49</v>
      </c>
      <c r="L18" s="104" t="s">
        <v>71</v>
      </c>
    </row>
    <row r="19" spans="1:12" s="57" customFormat="1" ht="105">
      <c r="A19" s="55">
        <v>12</v>
      </c>
      <c r="B19" s="59" t="s">
        <v>64</v>
      </c>
      <c r="C19" s="81">
        <f>492200/1000000</f>
        <v>0.49220000000000003</v>
      </c>
      <c r="D19" s="81">
        <f>492200/1000000</f>
        <v>0.49220000000000003</v>
      </c>
      <c r="E19" s="55" t="s">
        <v>4</v>
      </c>
      <c r="F19" s="56" t="s">
        <v>67</v>
      </c>
      <c r="G19" s="98">
        <f>492000/1000000</f>
        <v>0.49199999999999999</v>
      </c>
      <c r="H19" s="56" t="s">
        <v>67</v>
      </c>
      <c r="I19" s="98">
        <f>492000/1000000</f>
        <v>0.49199999999999999</v>
      </c>
      <c r="J19" s="56" t="s">
        <v>48</v>
      </c>
      <c r="K19" s="55" t="s">
        <v>52</v>
      </c>
      <c r="L19" s="104" t="s">
        <v>73</v>
      </c>
    </row>
    <row r="20" spans="1:12" s="57" customFormat="1" ht="42" customHeight="1">
      <c r="A20" s="174">
        <v>13</v>
      </c>
      <c r="B20" s="175" t="s">
        <v>65</v>
      </c>
      <c r="C20" s="178">
        <f>1520000/1000000</f>
        <v>1.52</v>
      </c>
      <c r="D20" s="178">
        <f>1520000/1000000</f>
        <v>1.52</v>
      </c>
      <c r="E20" s="174" t="s">
        <v>50</v>
      </c>
      <c r="F20" s="56" t="s">
        <v>67</v>
      </c>
      <c r="G20" s="98">
        <f>1519000/1000000</f>
        <v>1.5189999999999999</v>
      </c>
      <c r="H20" s="165" t="s">
        <v>67</v>
      </c>
      <c r="I20" s="183">
        <f>1519000/1000000</f>
        <v>1.5189999999999999</v>
      </c>
      <c r="J20" s="175" t="s">
        <v>48</v>
      </c>
      <c r="K20" s="174" t="s">
        <v>147</v>
      </c>
      <c r="L20" s="162" t="s">
        <v>148</v>
      </c>
    </row>
    <row r="21" spans="1:12" s="57" customFormat="1" ht="36">
      <c r="A21" s="163"/>
      <c r="B21" s="176"/>
      <c r="C21" s="179"/>
      <c r="D21" s="179"/>
      <c r="E21" s="163"/>
      <c r="F21" s="74" t="s">
        <v>130</v>
      </c>
      <c r="G21" s="98">
        <f>1519500/1000000</f>
        <v>1.5195000000000001</v>
      </c>
      <c r="H21" s="181"/>
      <c r="I21" s="184"/>
      <c r="J21" s="176"/>
      <c r="K21" s="163"/>
      <c r="L21" s="163"/>
    </row>
    <row r="22" spans="1:12" s="57" customFormat="1" ht="36">
      <c r="A22" s="164"/>
      <c r="B22" s="177"/>
      <c r="C22" s="180"/>
      <c r="D22" s="180"/>
      <c r="E22" s="164"/>
      <c r="F22" s="74" t="s">
        <v>129</v>
      </c>
      <c r="G22" s="98">
        <f>1520000/1000000</f>
        <v>1.52</v>
      </c>
      <c r="H22" s="182"/>
      <c r="I22" s="185"/>
      <c r="J22" s="177"/>
      <c r="K22" s="164"/>
      <c r="L22" s="164"/>
    </row>
    <row r="23" spans="1:12" s="57" customFormat="1" ht="42" customHeight="1">
      <c r="A23" s="174">
        <v>14</v>
      </c>
      <c r="B23" s="175" t="s">
        <v>159</v>
      </c>
      <c r="C23" s="178">
        <f>4997000/1000000</f>
        <v>4.9969999999999999</v>
      </c>
      <c r="D23" s="178">
        <f>4997000/1000000</f>
        <v>4.9969999999999999</v>
      </c>
      <c r="E23" s="174" t="s">
        <v>50</v>
      </c>
      <c r="F23" s="56" t="s">
        <v>67</v>
      </c>
      <c r="G23" s="98">
        <f>4985000/1000000</f>
        <v>4.9850000000000003</v>
      </c>
      <c r="H23" s="165" t="s">
        <v>67</v>
      </c>
      <c r="I23" s="183">
        <v>4.9850000000000003</v>
      </c>
      <c r="J23" s="175" t="s">
        <v>48</v>
      </c>
      <c r="K23" s="174" t="s">
        <v>141</v>
      </c>
      <c r="L23" s="186" t="s">
        <v>142</v>
      </c>
    </row>
    <row r="24" spans="1:12" s="57" customFormat="1" ht="36">
      <c r="A24" s="163"/>
      <c r="B24" s="176"/>
      <c r="C24" s="179"/>
      <c r="D24" s="179"/>
      <c r="E24" s="163"/>
      <c r="F24" s="74" t="s">
        <v>129</v>
      </c>
      <c r="G24" s="98">
        <f>4990000/1000000</f>
        <v>4.99</v>
      </c>
      <c r="H24" s="181"/>
      <c r="I24" s="184"/>
      <c r="J24" s="176"/>
      <c r="K24" s="163"/>
      <c r="L24" s="163"/>
    </row>
    <row r="25" spans="1:12" s="57" customFormat="1" ht="36">
      <c r="A25" s="163"/>
      <c r="B25" s="176"/>
      <c r="C25" s="179"/>
      <c r="D25" s="179"/>
      <c r="E25" s="163"/>
      <c r="F25" s="74" t="s">
        <v>130</v>
      </c>
      <c r="G25" s="98">
        <f>4995000/1000000</f>
        <v>4.9950000000000001</v>
      </c>
      <c r="H25" s="182"/>
      <c r="I25" s="185"/>
      <c r="J25" s="177"/>
      <c r="K25" s="164"/>
      <c r="L25" s="164"/>
    </row>
    <row r="26" spans="1:12" s="57" customFormat="1" ht="105">
      <c r="A26" s="55">
        <v>15</v>
      </c>
      <c r="B26" s="59" t="s">
        <v>66</v>
      </c>
      <c r="C26" s="81">
        <f>214000/1000000</f>
        <v>0.214</v>
      </c>
      <c r="D26" s="81">
        <f>214000/1000000</f>
        <v>0.214</v>
      </c>
      <c r="E26" s="55" t="s">
        <v>4</v>
      </c>
      <c r="F26" s="137" t="s">
        <v>68</v>
      </c>
      <c r="G26" s="101">
        <f>214000/1000000</f>
        <v>0.214</v>
      </c>
      <c r="H26" s="137" t="s">
        <v>68</v>
      </c>
      <c r="I26" s="101">
        <f>214000/1000000</f>
        <v>0.214</v>
      </c>
      <c r="J26" s="138" t="s">
        <v>48</v>
      </c>
      <c r="K26" s="139" t="s">
        <v>69</v>
      </c>
      <c r="L26" s="140" t="s">
        <v>70</v>
      </c>
    </row>
    <row r="27" spans="1:12" s="57" customFormat="1" ht="105">
      <c r="A27" s="55">
        <v>16</v>
      </c>
      <c r="B27" s="59" t="s">
        <v>83</v>
      </c>
      <c r="C27" s="81">
        <f>498000/1000000</f>
        <v>0.498</v>
      </c>
      <c r="D27" s="81">
        <f>498000/1000000</f>
        <v>0.498</v>
      </c>
      <c r="E27" s="55" t="s">
        <v>4</v>
      </c>
      <c r="F27" s="56" t="s">
        <v>80</v>
      </c>
      <c r="G27" s="101">
        <f>498000/1000000</f>
        <v>0.498</v>
      </c>
      <c r="H27" s="56" t="s">
        <v>80</v>
      </c>
      <c r="I27" s="101">
        <f>498000/1000000</f>
        <v>0.498</v>
      </c>
      <c r="J27" s="138" t="s">
        <v>48</v>
      </c>
      <c r="K27" s="139" t="s">
        <v>81</v>
      </c>
      <c r="L27" s="140" t="s">
        <v>70</v>
      </c>
    </row>
  </sheetData>
  <mergeCells count="37">
    <mergeCell ref="A1:L1"/>
    <mergeCell ref="A2:L2"/>
    <mergeCell ref="A3:L3"/>
    <mergeCell ref="A4:L4"/>
    <mergeCell ref="F5:G5"/>
    <mergeCell ref="H5:I5"/>
    <mergeCell ref="K5:L5"/>
    <mergeCell ref="C23:C25"/>
    <mergeCell ref="D23:D25"/>
    <mergeCell ref="B23:B25"/>
    <mergeCell ref="A23:A25"/>
    <mergeCell ref="E23:E25"/>
    <mergeCell ref="H23:H25"/>
    <mergeCell ref="I23:I25"/>
    <mergeCell ref="J23:J25"/>
    <mergeCell ref="K23:K25"/>
    <mergeCell ref="L23:L25"/>
    <mergeCell ref="A20:A22"/>
    <mergeCell ref="B20:B22"/>
    <mergeCell ref="C20:C22"/>
    <mergeCell ref="D20:D22"/>
    <mergeCell ref="E20:E22"/>
    <mergeCell ref="H20:H22"/>
    <mergeCell ref="I20:I22"/>
    <mergeCell ref="J20:J22"/>
    <mergeCell ref="K20:K22"/>
    <mergeCell ref="L20:L22"/>
    <mergeCell ref="A10:A12"/>
    <mergeCell ref="B10:B12"/>
    <mergeCell ref="C10:C12"/>
    <mergeCell ref="D10:D12"/>
    <mergeCell ref="E10:E12"/>
    <mergeCell ref="L10:L12"/>
    <mergeCell ref="H10:H12"/>
    <mergeCell ref="I10:I12"/>
    <mergeCell ref="J10:J12"/>
    <mergeCell ref="K10:K12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2" manualBreakCount="2">
    <brk id="13" max="11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N15" sqref="N15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8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6" ht="66" customHeight="1" thickBot="1">
      <c r="A2" s="206" t="s">
        <v>163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</row>
    <row r="3" spans="1:26" ht="26.25" customHeight="1">
      <c r="A3" s="209" t="s">
        <v>0</v>
      </c>
      <c r="B3" s="211" t="s">
        <v>1</v>
      </c>
      <c r="C3" s="211" t="s">
        <v>16</v>
      </c>
      <c r="D3" s="212" t="s">
        <v>2</v>
      </c>
      <c r="E3" s="214" t="s">
        <v>3</v>
      </c>
      <c r="F3" s="214" t="s">
        <v>4</v>
      </c>
      <c r="G3" s="214" t="s">
        <v>5</v>
      </c>
      <c r="H3" s="216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6" s="3" customFormat="1" ht="24" customHeight="1">
      <c r="A4" s="210"/>
      <c r="B4" s="204"/>
      <c r="C4" s="204"/>
      <c r="D4" s="213"/>
      <c r="E4" s="215"/>
      <c r="F4" s="215"/>
      <c r="G4" s="215"/>
      <c r="H4" s="217"/>
      <c r="I4" s="201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203" t="s">
        <v>86</v>
      </c>
      <c r="O4" s="203" t="s">
        <v>19</v>
      </c>
      <c r="P4" s="199" t="s">
        <v>15</v>
      </c>
      <c r="Q4" s="201" t="s">
        <v>29</v>
      </c>
      <c r="R4" s="203" t="s">
        <v>20</v>
      </c>
      <c r="S4" s="203" t="s">
        <v>22</v>
      </c>
      <c r="T4" s="199" t="s">
        <v>21</v>
      </c>
      <c r="U4" s="201" t="s">
        <v>23</v>
      </c>
      <c r="V4" s="197" t="s">
        <v>10</v>
      </c>
      <c r="W4" s="198"/>
      <c r="X4" s="218" t="s">
        <v>38</v>
      </c>
      <c r="Y4" s="219"/>
    </row>
    <row r="5" spans="1:26" s="3" customFormat="1" ht="201.75" customHeight="1">
      <c r="A5" s="210"/>
      <c r="B5" s="204"/>
      <c r="C5" s="204"/>
      <c r="D5" s="213"/>
      <c r="E5" s="215"/>
      <c r="F5" s="215"/>
      <c r="G5" s="215"/>
      <c r="H5" s="217"/>
      <c r="I5" s="210"/>
      <c r="J5" s="204"/>
      <c r="K5" s="204"/>
      <c r="L5" s="204"/>
      <c r="M5" s="204"/>
      <c r="N5" s="204"/>
      <c r="O5" s="204"/>
      <c r="P5" s="200"/>
      <c r="Q5" s="202"/>
      <c r="R5" s="204"/>
      <c r="S5" s="204"/>
      <c r="T5" s="200"/>
      <c r="U5" s="202"/>
      <c r="V5" s="90" t="s">
        <v>27</v>
      </c>
      <c r="W5" s="73" t="s">
        <v>30</v>
      </c>
      <c r="X5" s="72" t="s">
        <v>44</v>
      </c>
      <c r="Y5" s="65" t="s">
        <v>45</v>
      </c>
      <c r="Z5" s="9"/>
    </row>
    <row r="6" spans="1:26" s="3" customFormat="1" ht="63.75" customHeight="1">
      <c r="A6" s="107">
        <v>1</v>
      </c>
      <c r="B6" s="59" t="s">
        <v>83</v>
      </c>
      <c r="C6" s="108">
        <f>498000/1000000</f>
        <v>0.498</v>
      </c>
      <c r="D6" s="67"/>
      <c r="E6" s="68"/>
      <c r="F6" s="68"/>
      <c r="G6" s="68"/>
      <c r="H6" s="70"/>
      <c r="I6" s="106" t="s">
        <v>84</v>
      </c>
      <c r="J6" s="108">
        <f>498000/1000000</f>
        <v>0.498</v>
      </c>
      <c r="K6" s="136"/>
      <c r="L6" s="143" t="s">
        <v>85</v>
      </c>
      <c r="M6" s="142" t="s">
        <v>85</v>
      </c>
      <c r="N6" s="69" t="s">
        <v>81</v>
      </c>
      <c r="O6" s="141" t="s">
        <v>70</v>
      </c>
      <c r="P6" s="141" t="s">
        <v>87</v>
      </c>
      <c r="Q6" s="150" t="s">
        <v>80</v>
      </c>
      <c r="R6" s="108">
        <f>498000/1000000</f>
        <v>0.498</v>
      </c>
      <c r="S6" s="142" t="s">
        <v>131</v>
      </c>
      <c r="T6" s="142" t="s">
        <v>131</v>
      </c>
      <c r="U6" s="150" t="s">
        <v>133</v>
      </c>
      <c r="V6" s="77"/>
      <c r="W6" s="69"/>
      <c r="X6" s="151">
        <v>0.498</v>
      </c>
      <c r="Y6" s="71" t="s">
        <v>132</v>
      </c>
      <c r="Z6" s="9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zoomScaleNormal="100" workbookViewId="0">
      <selection sqref="A1:X1"/>
    </sheetView>
  </sheetViews>
  <sheetFormatPr defaultColWidth="9.140625" defaultRowHeight="21"/>
  <cols>
    <col min="1" max="1" width="5.7109375" style="122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0" customWidth="1"/>
    <col min="10" max="10" width="13" style="4" bestFit="1" customWidth="1"/>
    <col min="11" max="11" width="10.7109375" style="111" bestFit="1" customWidth="1"/>
    <col min="12" max="12" width="11.5703125" style="111" customWidth="1"/>
    <col min="13" max="13" width="10.7109375" style="116" customWidth="1"/>
    <col min="14" max="14" width="17.28515625" style="111" customWidth="1"/>
    <col min="15" max="15" width="13.28515625" style="111" customWidth="1"/>
    <col min="16" max="16" width="11.140625" style="111" bestFit="1" customWidth="1"/>
    <col min="17" max="17" width="31.5703125" style="111" customWidth="1"/>
    <col min="18" max="18" width="11.42578125" style="123" bestFit="1" customWidth="1"/>
    <col min="19" max="19" width="11.140625" style="111" bestFit="1" customWidth="1"/>
    <col min="20" max="20" width="10.85546875" style="111" bestFit="1" customWidth="1"/>
    <col min="21" max="21" width="34.28515625" style="117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65" ht="66" customHeight="1" thickBot="1">
      <c r="A2" s="206" t="s">
        <v>164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</row>
    <row r="3" spans="1:65" ht="26.25" customHeight="1">
      <c r="A3" s="209" t="s">
        <v>0</v>
      </c>
      <c r="B3" s="211" t="s">
        <v>1</v>
      </c>
      <c r="C3" s="211" t="s">
        <v>16</v>
      </c>
      <c r="D3" s="212" t="s">
        <v>2</v>
      </c>
      <c r="E3" s="214" t="s">
        <v>3</v>
      </c>
      <c r="F3" s="214" t="s">
        <v>4</v>
      </c>
      <c r="G3" s="214" t="s">
        <v>5</v>
      </c>
      <c r="H3" s="216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97" t="s">
        <v>9</v>
      </c>
      <c r="R3" s="298"/>
      <c r="S3" s="298"/>
      <c r="T3" s="299"/>
      <c r="U3" s="292" t="s">
        <v>11</v>
      </c>
      <c r="V3" s="293"/>
      <c r="W3" s="293"/>
      <c r="X3" s="293"/>
      <c r="Y3" s="294"/>
    </row>
    <row r="4" spans="1:65" s="3" customFormat="1" ht="24" customHeight="1">
      <c r="A4" s="210"/>
      <c r="B4" s="204"/>
      <c r="C4" s="204"/>
      <c r="D4" s="213"/>
      <c r="E4" s="215"/>
      <c r="F4" s="215"/>
      <c r="G4" s="215"/>
      <c r="H4" s="217"/>
      <c r="I4" s="201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203" t="s">
        <v>149</v>
      </c>
      <c r="O4" s="203" t="s">
        <v>24</v>
      </c>
      <c r="P4" s="199" t="s">
        <v>15</v>
      </c>
      <c r="Q4" s="285" t="s">
        <v>29</v>
      </c>
      <c r="R4" s="287" t="s">
        <v>25</v>
      </c>
      <c r="S4" s="203" t="s">
        <v>26</v>
      </c>
      <c r="T4" s="203" t="s">
        <v>53</v>
      </c>
      <c r="U4" s="285" t="s">
        <v>23</v>
      </c>
      <c r="V4" s="283" t="s">
        <v>10</v>
      </c>
      <c r="W4" s="284"/>
      <c r="X4" s="218" t="s">
        <v>38</v>
      </c>
      <c r="Y4" s="219"/>
    </row>
    <row r="5" spans="1:65" s="3" customFormat="1" ht="187.5" customHeight="1">
      <c r="A5" s="210"/>
      <c r="B5" s="204"/>
      <c r="C5" s="204"/>
      <c r="D5" s="290"/>
      <c r="E5" s="291"/>
      <c r="F5" s="291"/>
      <c r="G5" s="215"/>
      <c r="H5" s="217"/>
      <c r="I5" s="210"/>
      <c r="J5" s="204"/>
      <c r="K5" s="204"/>
      <c r="L5" s="204"/>
      <c r="M5" s="289"/>
      <c r="N5" s="204"/>
      <c r="O5" s="204"/>
      <c r="P5" s="200"/>
      <c r="Q5" s="286"/>
      <c r="R5" s="288"/>
      <c r="S5" s="204"/>
      <c r="T5" s="289"/>
      <c r="U5" s="286"/>
      <c r="V5" s="94" t="s">
        <v>27</v>
      </c>
      <c r="W5" s="94" t="s">
        <v>30</v>
      </c>
      <c r="X5" s="92" t="s">
        <v>44</v>
      </c>
      <c r="Y5" s="93" t="s">
        <v>45</v>
      </c>
      <c r="AD5" s="9"/>
    </row>
    <row r="6" spans="1:65" s="3" customFormat="1" ht="42">
      <c r="A6" s="107">
        <v>1</v>
      </c>
      <c r="B6" s="74" t="s">
        <v>54</v>
      </c>
      <c r="C6" s="101">
        <f>147000/1000000</f>
        <v>0.14699999999999999</v>
      </c>
      <c r="D6" s="66"/>
      <c r="E6" s="14"/>
      <c r="F6" s="66"/>
      <c r="G6" s="26"/>
      <c r="H6" s="27"/>
      <c r="I6" s="109" t="s">
        <v>92</v>
      </c>
      <c r="J6" s="101">
        <f>147000/1000000</f>
        <v>0.14699999999999999</v>
      </c>
      <c r="K6" s="118" t="s">
        <v>91</v>
      </c>
      <c r="L6" s="118" t="s">
        <v>106</v>
      </c>
      <c r="M6" s="118" t="s">
        <v>106</v>
      </c>
      <c r="N6" s="105" t="s">
        <v>75</v>
      </c>
      <c r="O6" s="118" t="s">
        <v>76</v>
      </c>
      <c r="P6" s="119" t="s">
        <v>107</v>
      </c>
      <c r="Q6" s="56" t="s">
        <v>74</v>
      </c>
      <c r="R6" s="98">
        <f>146985.9/1000000</f>
        <v>0.1469859</v>
      </c>
      <c r="S6" s="118" t="s">
        <v>118</v>
      </c>
      <c r="T6" s="118" t="s">
        <v>118</v>
      </c>
      <c r="U6" s="56" t="s">
        <v>74</v>
      </c>
      <c r="V6" s="98"/>
      <c r="W6" s="112"/>
      <c r="X6" s="98">
        <f>146985.9/1000000</f>
        <v>0.1469859</v>
      </c>
      <c r="Y6" s="119" t="s">
        <v>128</v>
      </c>
    </row>
    <row r="7" spans="1:65" s="3" customFormat="1" ht="42">
      <c r="A7" s="107">
        <v>2</v>
      </c>
      <c r="B7" s="102" t="s">
        <v>55</v>
      </c>
      <c r="C7" s="103">
        <f>494400/1000000</f>
        <v>0.49440000000000001</v>
      </c>
      <c r="D7" s="25"/>
      <c r="E7" s="26"/>
      <c r="F7" s="26"/>
      <c r="G7" s="26"/>
      <c r="H7" s="27"/>
      <c r="I7" s="109" t="s">
        <v>113</v>
      </c>
      <c r="J7" s="103">
        <f>494400/1000000</f>
        <v>0.49440000000000001</v>
      </c>
      <c r="K7" s="118" t="s">
        <v>93</v>
      </c>
      <c r="L7" s="118" t="s">
        <v>76</v>
      </c>
      <c r="M7" s="118" t="s">
        <v>76</v>
      </c>
      <c r="N7" s="105" t="s">
        <v>49</v>
      </c>
      <c r="O7" s="118" t="s">
        <v>71</v>
      </c>
      <c r="P7" s="119" t="s">
        <v>105</v>
      </c>
      <c r="Q7" s="56" t="s">
        <v>67</v>
      </c>
      <c r="R7" s="98">
        <f>494340.6/1000000</f>
        <v>0.49434059999999996</v>
      </c>
      <c r="S7" s="118" t="s">
        <v>105</v>
      </c>
      <c r="T7" s="118" t="s">
        <v>105</v>
      </c>
      <c r="U7" s="147" t="s">
        <v>67</v>
      </c>
      <c r="V7" s="98"/>
      <c r="W7" s="113"/>
      <c r="X7" s="98">
        <f>494340.6/1000000</f>
        <v>0.49434059999999996</v>
      </c>
      <c r="Y7" s="119" t="s">
        <v>144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s="3" customFormat="1" ht="42">
      <c r="A8" s="107">
        <v>3</v>
      </c>
      <c r="B8" s="59" t="s">
        <v>56</v>
      </c>
      <c r="C8" s="81">
        <f>171600/1000000</f>
        <v>0.1716</v>
      </c>
      <c r="D8" s="13"/>
      <c r="E8" s="14"/>
      <c r="F8" s="26"/>
      <c r="G8" s="26"/>
      <c r="H8" s="27"/>
      <c r="I8" s="109" t="s">
        <v>94</v>
      </c>
      <c r="J8" s="81">
        <f>171600/1000000</f>
        <v>0.1716</v>
      </c>
      <c r="K8" s="118" t="s">
        <v>95</v>
      </c>
      <c r="L8" s="118" t="s">
        <v>123</v>
      </c>
      <c r="M8" s="118" t="s">
        <v>121</v>
      </c>
      <c r="N8" s="55" t="s">
        <v>75</v>
      </c>
      <c r="O8" s="118" t="s">
        <v>118</v>
      </c>
      <c r="P8" s="119" t="s">
        <v>125</v>
      </c>
      <c r="Q8" s="74" t="s">
        <v>126</v>
      </c>
      <c r="R8" s="98">
        <f>171499.6/1000000</f>
        <v>0.1714996</v>
      </c>
      <c r="S8" s="118" t="s">
        <v>137</v>
      </c>
      <c r="T8" s="118" t="s">
        <v>137</v>
      </c>
      <c r="U8" s="74" t="s">
        <v>126</v>
      </c>
      <c r="V8" s="98"/>
      <c r="W8" s="113"/>
      <c r="X8" s="98">
        <f>171499.6/1000000</f>
        <v>0.1714996</v>
      </c>
      <c r="Y8" s="119" t="s">
        <v>138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5" s="3" customFormat="1" ht="47.25" customHeight="1">
      <c r="A9" s="107">
        <v>4</v>
      </c>
      <c r="B9" s="59" t="s">
        <v>115</v>
      </c>
      <c r="C9" s="81">
        <f>498600/1000000</f>
        <v>0.49859999999999999</v>
      </c>
      <c r="D9" s="13"/>
      <c r="E9" s="14"/>
      <c r="F9" s="26"/>
      <c r="G9" s="26"/>
      <c r="H9" s="27"/>
      <c r="I9" s="109" t="s">
        <v>92</v>
      </c>
      <c r="J9" s="81">
        <f>498600/1000000</f>
        <v>0.49859999999999999</v>
      </c>
      <c r="K9" s="118" t="s">
        <v>91</v>
      </c>
      <c r="L9" s="118" t="s">
        <v>121</v>
      </c>
      <c r="M9" s="118" t="s">
        <v>118</v>
      </c>
      <c r="N9" s="55" t="s">
        <v>69</v>
      </c>
      <c r="O9" s="118" t="s">
        <v>117</v>
      </c>
      <c r="P9" s="119" t="s">
        <v>122</v>
      </c>
      <c r="Q9" s="74" t="s">
        <v>126</v>
      </c>
      <c r="R9" s="98">
        <f>497999.4/1000000</f>
        <v>0.49799940000000004</v>
      </c>
      <c r="S9" s="118" t="s">
        <v>137</v>
      </c>
      <c r="T9" s="118" t="s">
        <v>137</v>
      </c>
      <c r="U9" s="74" t="s">
        <v>126</v>
      </c>
      <c r="V9" s="98"/>
      <c r="W9" s="113"/>
      <c r="X9" s="98">
        <f>497999.4/1000000</f>
        <v>0.49799940000000004</v>
      </c>
      <c r="Y9" s="119" t="s">
        <v>138</v>
      </c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3" customFormat="1" ht="36" customHeight="1">
      <c r="A10" s="265">
        <v>5</v>
      </c>
      <c r="B10" s="171" t="s">
        <v>57</v>
      </c>
      <c r="C10" s="247">
        <f>481500/1000000</f>
        <v>0.48149999999999998</v>
      </c>
      <c r="D10" s="268"/>
      <c r="E10" s="256"/>
      <c r="F10" s="256"/>
      <c r="G10" s="256"/>
      <c r="H10" s="259"/>
      <c r="I10" s="244" t="s">
        <v>109</v>
      </c>
      <c r="J10" s="247">
        <f>481500/1000000</f>
        <v>0.48149999999999998</v>
      </c>
      <c r="K10" s="250" t="s">
        <v>110</v>
      </c>
      <c r="L10" s="250" t="s">
        <v>136</v>
      </c>
      <c r="M10" s="250" t="s">
        <v>145</v>
      </c>
      <c r="N10" s="159" t="s">
        <v>150</v>
      </c>
      <c r="O10" s="250" t="s">
        <v>148</v>
      </c>
      <c r="P10" s="235" t="s">
        <v>153</v>
      </c>
      <c r="Q10" s="262" t="s">
        <v>67</v>
      </c>
      <c r="R10" s="238">
        <f>466000/1000000</f>
        <v>0.46600000000000003</v>
      </c>
      <c r="S10" s="253" t="s">
        <v>153</v>
      </c>
      <c r="T10" s="250" t="s">
        <v>153</v>
      </c>
      <c r="U10" s="147" t="s">
        <v>67</v>
      </c>
      <c r="V10" s="98">
        <f>466000/1000000</f>
        <v>0.46600000000000003</v>
      </c>
      <c r="W10" s="241"/>
      <c r="X10" s="238">
        <v>0.46600000000000003</v>
      </c>
      <c r="Y10" s="235" t="s">
        <v>153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1:65" s="3" customFormat="1" ht="26.25" customHeight="1">
      <c r="A11" s="266"/>
      <c r="B11" s="172"/>
      <c r="C11" s="248"/>
      <c r="D11" s="269"/>
      <c r="E11" s="257"/>
      <c r="F11" s="257"/>
      <c r="G11" s="257"/>
      <c r="H11" s="260"/>
      <c r="I11" s="245"/>
      <c r="J11" s="248"/>
      <c r="K11" s="251"/>
      <c r="L11" s="251"/>
      <c r="M11" s="251"/>
      <c r="N11" s="158" t="s">
        <v>151</v>
      </c>
      <c r="O11" s="242"/>
      <c r="P11" s="236"/>
      <c r="Q11" s="263"/>
      <c r="R11" s="239"/>
      <c r="S11" s="254"/>
      <c r="T11" s="251"/>
      <c r="U11" s="161" t="s">
        <v>130</v>
      </c>
      <c r="V11" s="98">
        <f>479000/1000000</f>
        <v>0.47899999999999998</v>
      </c>
      <c r="W11" s="242"/>
      <c r="X11" s="239"/>
      <c r="Y11" s="236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</row>
    <row r="12" spans="1:65" s="3" customFormat="1" ht="27.75" customHeight="1">
      <c r="A12" s="267"/>
      <c r="B12" s="173"/>
      <c r="C12" s="249"/>
      <c r="D12" s="270"/>
      <c r="E12" s="258"/>
      <c r="F12" s="258"/>
      <c r="G12" s="258"/>
      <c r="H12" s="261"/>
      <c r="I12" s="246"/>
      <c r="J12" s="249"/>
      <c r="K12" s="252"/>
      <c r="L12" s="252"/>
      <c r="M12" s="252"/>
      <c r="N12" s="157" t="s">
        <v>152</v>
      </c>
      <c r="O12" s="243"/>
      <c r="P12" s="237"/>
      <c r="Q12" s="264"/>
      <c r="R12" s="240"/>
      <c r="S12" s="255"/>
      <c r="T12" s="252"/>
      <c r="U12" s="161" t="s">
        <v>129</v>
      </c>
      <c r="V12" s="98">
        <f>480000/1000000</f>
        <v>0.48</v>
      </c>
      <c r="W12" s="243"/>
      <c r="X12" s="240"/>
      <c r="Y12" s="237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</row>
    <row r="13" spans="1:65" s="3" customFormat="1" ht="42">
      <c r="A13" s="107">
        <v>6</v>
      </c>
      <c r="B13" s="59" t="s">
        <v>58</v>
      </c>
      <c r="C13" s="81">
        <f>460100/1000000</f>
        <v>0.46010000000000001</v>
      </c>
      <c r="D13" s="66"/>
      <c r="E13" s="14"/>
      <c r="F13" s="66"/>
      <c r="G13" s="26"/>
      <c r="H13" s="27"/>
      <c r="I13" s="109" t="s">
        <v>121</v>
      </c>
      <c r="J13" s="81">
        <f>460100/1000000</f>
        <v>0.46010000000000001</v>
      </c>
      <c r="K13" s="118" t="s">
        <v>121</v>
      </c>
      <c r="L13" s="118" t="s">
        <v>118</v>
      </c>
      <c r="M13" s="118" t="s">
        <v>118</v>
      </c>
      <c r="N13" s="55" t="s">
        <v>75</v>
      </c>
      <c r="O13" s="118" t="s">
        <v>117</v>
      </c>
      <c r="P13" s="119" t="s">
        <v>122</v>
      </c>
      <c r="Q13" s="146" t="s">
        <v>119</v>
      </c>
      <c r="R13" s="145">
        <f>460100/1000000</f>
        <v>0.46010000000000001</v>
      </c>
      <c r="S13" s="153" t="s">
        <v>154</v>
      </c>
      <c r="T13" s="153" t="s">
        <v>154</v>
      </c>
      <c r="U13" s="146" t="s">
        <v>119</v>
      </c>
      <c r="V13" s="114"/>
      <c r="W13" s="112"/>
      <c r="X13" s="145">
        <f>460100/1000000</f>
        <v>0.46010000000000001</v>
      </c>
      <c r="Y13" s="154" t="s">
        <v>155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s="3" customFormat="1" ht="48.75" customHeight="1">
      <c r="A14" s="120">
        <v>7</v>
      </c>
      <c r="B14" s="134" t="s">
        <v>59</v>
      </c>
      <c r="C14" s="135">
        <f>486800/1000000</f>
        <v>0.48680000000000001</v>
      </c>
      <c r="D14" s="125"/>
      <c r="E14" s="126"/>
      <c r="F14" s="125"/>
      <c r="G14" s="127"/>
      <c r="H14" s="128"/>
      <c r="I14" s="129" t="s">
        <v>109</v>
      </c>
      <c r="J14" s="135">
        <f>486800/1000000</f>
        <v>0.48680000000000001</v>
      </c>
      <c r="K14" s="130" t="s">
        <v>71</v>
      </c>
      <c r="L14" s="130" t="s">
        <v>70</v>
      </c>
      <c r="M14" s="130" t="s">
        <v>70</v>
      </c>
      <c r="N14" s="55" t="s">
        <v>72</v>
      </c>
      <c r="O14" s="124" t="s">
        <v>70</v>
      </c>
      <c r="P14" s="119" t="s">
        <v>87</v>
      </c>
      <c r="Q14" s="147" t="s">
        <v>67</v>
      </c>
      <c r="R14" s="98">
        <f>486500/1000000</f>
        <v>0.48649999999999999</v>
      </c>
      <c r="S14" s="118" t="s">
        <v>87</v>
      </c>
      <c r="T14" s="118" t="s">
        <v>87</v>
      </c>
      <c r="U14" s="147" t="s">
        <v>67</v>
      </c>
      <c r="V14" s="98"/>
      <c r="W14" s="131"/>
      <c r="X14" s="98">
        <f>486500/1000000</f>
        <v>0.48649999999999999</v>
      </c>
      <c r="Y14" s="119" t="s">
        <v>108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s="3" customFormat="1" ht="48.75" customHeight="1">
      <c r="A15" s="107">
        <v>8</v>
      </c>
      <c r="B15" s="59" t="s">
        <v>60</v>
      </c>
      <c r="C15" s="81">
        <f>441000/1000000</f>
        <v>0.441</v>
      </c>
      <c r="D15" s="132"/>
      <c r="E15" s="79"/>
      <c r="F15" s="132"/>
      <c r="G15" s="79"/>
      <c r="H15" s="80"/>
      <c r="I15" s="109" t="s">
        <v>96</v>
      </c>
      <c r="J15" s="144">
        <f>441000/1000000</f>
        <v>0.441</v>
      </c>
      <c r="K15" s="118" t="s">
        <v>97</v>
      </c>
      <c r="L15" s="124" t="s">
        <v>70</v>
      </c>
      <c r="M15" s="124" t="s">
        <v>70</v>
      </c>
      <c r="N15" s="55" t="s">
        <v>51</v>
      </c>
      <c r="O15" s="124" t="s">
        <v>79</v>
      </c>
      <c r="P15" s="119" t="s">
        <v>100</v>
      </c>
      <c r="Q15" s="147" t="s">
        <v>77</v>
      </c>
      <c r="R15" s="98">
        <f>441000/1000000</f>
        <v>0.441</v>
      </c>
      <c r="S15" s="118" t="s">
        <v>139</v>
      </c>
      <c r="T15" s="118" t="s">
        <v>139</v>
      </c>
      <c r="U15" s="56" t="s">
        <v>77</v>
      </c>
      <c r="V15" s="99"/>
      <c r="W15" s="112"/>
      <c r="X15" s="98">
        <f>441000/1000000</f>
        <v>0.441</v>
      </c>
      <c r="Y15" s="119" t="s">
        <v>135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s="88" customFormat="1" ht="42">
      <c r="A16" s="121">
        <v>9</v>
      </c>
      <c r="B16" s="59" t="s">
        <v>61</v>
      </c>
      <c r="C16" s="81">
        <f>234000/1000000</f>
        <v>0.23400000000000001</v>
      </c>
      <c r="D16" s="84"/>
      <c r="E16" s="85"/>
      <c r="F16" s="84"/>
      <c r="G16" s="86"/>
      <c r="H16" s="87"/>
      <c r="I16" s="109" t="s">
        <v>97</v>
      </c>
      <c r="J16" s="81">
        <f>234000/1000000</f>
        <v>0.23400000000000001</v>
      </c>
      <c r="K16" s="118" t="s">
        <v>101</v>
      </c>
      <c r="L16" s="124" t="s">
        <v>73</v>
      </c>
      <c r="M16" s="124" t="s">
        <v>102</v>
      </c>
      <c r="N16" s="55" t="s">
        <v>52</v>
      </c>
      <c r="O16" s="124" t="s">
        <v>99</v>
      </c>
      <c r="P16" s="119" t="s">
        <v>103</v>
      </c>
      <c r="Q16" s="147" t="s">
        <v>78</v>
      </c>
      <c r="R16" s="98">
        <f>233902/1000000</f>
        <v>0.233902</v>
      </c>
      <c r="S16" s="118" t="s">
        <v>127</v>
      </c>
      <c r="T16" s="118" t="s">
        <v>127</v>
      </c>
      <c r="U16" s="56" t="s">
        <v>78</v>
      </c>
      <c r="V16" s="82"/>
      <c r="W16" s="115"/>
      <c r="X16" s="98">
        <f>233902/1000000</f>
        <v>0.233902</v>
      </c>
      <c r="Y16" s="119" t="s">
        <v>140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s="88" customFormat="1" ht="42">
      <c r="A17" s="121">
        <v>10</v>
      </c>
      <c r="B17" s="59" t="s">
        <v>88</v>
      </c>
      <c r="C17" s="81">
        <f>497600/1000000</f>
        <v>0.49759999999999999</v>
      </c>
      <c r="D17" s="84"/>
      <c r="E17" s="85"/>
      <c r="F17" s="84"/>
      <c r="G17" s="86"/>
      <c r="H17" s="87"/>
      <c r="I17" s="109" t="s">
        <v>110</v>
      </c>
      <c r="J17" s="81">
        <f>497600/1000000</f>
        <v>0.49759999999999999</v>
      </c>
      <c r="K17" s="118" t="s">
        <v>94</v>
      </c>
      <c r="L17" s="118" t="s">
        <v>123</v>
      </c>
      <c r="M17" s="118" t="s">
        <v>121</v>
      </c>
      <c r="N17" s="55" t="s">
        <v>51</v>
      </c>
      <c r="O17" s="118" t="s">
        <v>120</v>
      </c>
      <c r="P17" s="119" t="s">
        <v>124</v>
      </c>
      <c r="Q17" s="146" t="s">
        <v>67</v>
      </c>
      <c r="R17" s="145">
        <f>497400/1000000</f>
        <v>0.49740000000000001</v>
      </c>
      <c r="S17" s="155" t="s">
        <v>124</v>
      </c>
      <c r="T17" s="156" t="s">
        <v>124</v>
      </c>
      <c r="U17" s="146" t="s">
        <v>67</v>
      </c>
      <c r="V17" s="145"/>
      <c r="W17" s="115"/>
      <c r="X17" s="145">
        <f>497400/1000000</f>
        <v>0.49740000000000001</v>
      </c>
      <c r="Y17" s="119" t="s">
        <v>157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s="88" customFormat="1" ht="45.75" customHeight="1">
      <c r="A18" s="121">
        <v>11</v>
      </c>
      <c r="B18" s="59" t="s">
        <v>111</v>
      </c>
      <c r="C18" s="81">
        <f>481500/1000000</f>
        <v>0.48149999999999998</v>
      </c>
      <c r="D18" s="84"/>
      <c r="E18" s="85"/>
      <c r="F18" s="84"/>
      <c r="G18" s="86"/>
      <c r="H18" s="87"/>
      <c r="I18" s="109" t="s">
        <v>94</v>
      </c>
      <c r="J18" s="81">
        <f>481500/1000000</f>
        <v>0.48149999999999998</v>
      </c>
      <c r="K18" s="118" t="s">
        <v>95</v>
      </c>
      <c r="L18" s="124" t="s">
        <v>76</v>
      </c>
      <c r="M18" s="124" t="s">
        <v>76</v>
      </c>
      <c r="N18" s="55" t="s">
        <v>49</v>
      </c>
      <c r="O18" s="124" t="s">
        <v>71</v>
      </c>
      <c r="P18" s="119" t="s">
        <v>105</v>
      </c>
      <c r="Q18" s="147" t="s">
        <v>67</v>
      </c>
      <c r="R18" s="98">
        <f>481400/1000000</f>
        <v>0.48139999999999999</v>
      </c>
      <c r="S18" s="118" t="s">
        <v>105</v>
      </c>
      <c r="T18" s="118" t="s">
        <v>105</v>
      </c>
      <c r="U18" s="56" t="s">
        <v>67</v>
      </c>
      <c r="V18" s="82"/>
      <c r="W18" s="115"/>
      <c r="X18" s="98">
        <f>481400/1000000</f>
        <v>0.48139999999999999</v>
      </c>
      <c r="Y18" s="119" t="s">
        <v>144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</row>
    <row r="19" spans="1:65" s="88" customFormat="1" ht="39" customHeight="1">
      <c r="A19" s="121">
        <v>12</v>
      </c>
      <c r="B19" s="59" t="s">
        <v>64</v>
      </c>
      <c r="C19" s="81">
        <f>492200/1000000</f>
        <v>0.49220000000000003</v>
      </c>
      <c r="D19" s="84"/>
      <c r="E19" s="85"/>
      <c r="F19" s="84"/>
      <c r="G19" s="86"/>
      <c r="H19" s="87"/>
      <c r="I19" s="109" t="s">
        <v>94</v>
      </c>
      <c r="J19" s="81">
        <f>492200/1000000</f>
        <v>0.49220000000000003</v>
      </c>
      <c r="K19" s="118" t="s">
        <v>95</v>
      </c>
      <c r="L19" s="124" t="s">
        <v>70</v>
      </c>
      <c r="M19" s="124" t="s">
        <v>70</v>
      </c>
      <c r="N19" s="105" t="s">
        <v>52</v>
      </c>
      <c r="O19" s="118" t="s">
        <v>73</v>
      </c>
      <c r="P19" s="119" t="s">
        <v>108</v>
      </c>
      <c r="Q19" s="147" t="s">
        <v>67</v>
      </c>
      <c r="R19" s="98">
        <f>492000/1000000</f>
        <v>0.49199999999999999</v>
      </c>
      <c r="S19" s="118" t="s">
        <v>144</v>
      </c>
      <c r="T19" s="118" t="s">
        <v>144</v>
      </c>
      <c r="U19" s="56" t="s">
        <v>67</v>
      </c>
      <c r="V19" s="82"/>
      <c r="W19" s="115"/>
      <c r="X19" s="98">
        <f>492000/1000000</f>
        <v>0.49199999999999999</v>
      </c>
      <c r="Y19" s="119" t="s">
        <v>144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s="88" customFormat="1" ht="26.25" customHeight="1">
      <c r="A20" s="271">
        <v>13</v>
      </c>
      <c r="B20" s="171" t="s">
        <v>65</v>
      </c>
      <c r="C20" s="247">
        <f>1520000/1000000</f>
        <v>1.52</v>
      </c>
      <c r="D20" s="274"/>
      <c r="E20" s="277"/>
      <c r="F20" s="274"/>
      <c r="G20" s="277"/>
      <c r="H20" s="280"/>
      <c r="I20" s="244" t="s">
        <v>109</v>
      </c>
      <c r="J20" s="247">
        <f>1520000/1000000</f>
        <v>1.52</v>
      </c>
      <c r="K20" s="250" t="s">
        <v>110</v>
      </c>
      <c r="L20" s="250" t="s">
        <v>136</v>
      </c>
      <c r="M20" s="250" t="s">
        <v>145</v>
      </c>
      <c r="N20" s="159" t="s">
        <v>150</v>
      </c>
      <c r="O20" s="250" t="s">
        <v>148</v>
      </c>
      <c r="P20" s="235" t="s">
        <v>153</v>
      </c>
      <c r="Q20" s="262" t="s">
        <v>67</v>
      </c>
      <c r="R20" s="238">
        <f>1519000/1000000</f>
        <v>1.5189999999999999</v>
      </c>
      <c r="S20" s="253" t="s">
        <v>153</v>
      </c>
      <c r="T20" s="250" t="s">
        <v>153</v>
      </c>
      <c r="U20" s="147" t="s">
        <v>67</v>
      </c>
      <c r="V20" s="98">
        <f>1519000/1000000</f>
        <v>1.5189999999999999</v>
      </c>
      <c r="W20" s="229"/>
      <c r="X20" s="232">
        <v>1.5189999999999999</v>
      </c>
      <c r="Y20" s="235" t="s">
        <v>153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s="88" customFormat="1" ht="24.75" customHeight="1">
      <c r="A21" s="272"/>
      <c r="B21" s="172"/>
      <c r="C21" s="248"/>
      <c r="D21" s="275"/>
      <c r="E21" s="278"/>
      <c r="F21" s="275"/>
      <c r="G21" s="278"/>
      <c r="H21" s="281"/>
      <c r="I21" s="245"/>
      <c r="J21" s="248"/>
      <c r="K21" s="251"/>
      <c r="L21" s="251"/>
      <c r="M21" s="251"/>
      <c r="N21" s="158" t="s">
        <v>151</v>
      </c>
      <c r="O21" s="242"/>
      <c r="P21" s="236"/>
      <c r="Q21" s="263"/>
      <c r="R21" s="239"/>
      <c r="S21" s="254"/>
      <c r="T21" s="251"/>
      <c r="U21" s="161" t="s">
        <v>130</v>
      </c>
      <c r="V21" s="98">
        <f>1519500/1000000</f>
        <v>1.5195000000000001</v>
      </c>
      <c r="W21" s="230"/>
      <c r="X21" s="233"/>
      <c r="Y21" s="236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s="88" customFormat="1">
      <c r="A22" s="273"/>
      <c r="B22" s="173"/>
      <c r="C22" s="249"/>
      <c r="D22" s="276"/>
      <c r="E22" s="279"/>
      <c r="F22" s="276"/>
      <c r="G22" s="279"/>
      <c r="H22" s="282"/>
      <c r="I22" s="246"/>
      <c r="J22" s="249"/>
      <c r="K22" s="252"/>
      <c r="L22" s="252"/>
      <c r="M22" s="252"/>
      <c r="N22" s="157" t="s">
        <v>152</v>
      </c>
      <c r="O22" s="243"/>
      <c r="P22" s="237"/>
      <c r="Q22" s="264"/>
      <c r="R22" s="240"/>
      <c r="S22" s="255"/>
      <c r="T22" s="252"/>
      <c r="U22" s="161" t="s">
        <v>129</v>
      </c>
      <c r="V22" s="98">
        <f>1520000/1000000</f>
        <v>1.52</v>
      </c>
      <c r="W22" s="231"/>
      <c r="X22" s="234"/>
      <c r="Y22" s="237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s="88" customFormat="1" ht="24.75" customHeight="1">
      <c r="A23" s="271">
        <v>14</v>
      </c>
      <c r="B23" s="171" t="s">
        <v>89</v>
      </c>
      <c r="C23" s="247">
        <f>4997000/1000000</f>
        <v>4.9969999999999999</v>
      </c>
      <c r="D23" s="274"/>
      <c r="E23" s="277"/>
      <c r="F23" s="274"/>
      <c r="G23" s="277"/>
      <c r="H23" s="280"/>
      <c r="I23" s="244" t="s">
        <v>114</v>
      </c>
      <c r="J23" s="247">
        <f>4997000/1000000</f>
        <v>4.9969999999999999</v>
      </c>
      <c r="K23" s="250" t="s">
        <v>96</v>
      </c>
      <c r="L23" s="250" t="s">
        <v>134</v>
      </c>
      <c r="M23" s="250" t="s">
        <v>135</v>
      </c>
      <c r="N23" s="133" t="s">
        <v>141</v>
      </c>
      <c r="O23" s="250" t="s">
        <v>142</v>
      </c>
      <c r="P23" s="250" t="s">
        <v>143</v>
      </c>
      <c r="Q23" s="262" t="s">
        <v>67</v>
      </c>
      <c r="R23" s="238">
        <f>4985000/1000000</f>
        <v>4.9850000000000003</v>
      </c>
      <c r="S23" s="250" t="s">
        <v>143</v>
      </c>
      <c r="T23" s="250" t="s">
        <v>143</v>
      </c>
      <c r="U23" s="56" t="s">
        <v>67</v>
      </c>
      <c r="V23" s="98">
        <f>4985000/1000000</f>
        <v>4.9850000000000003</v>
      </c>
      <c r="W23" s="229"/>
      <c r="X23" s="238">
        <f>4985000/1000000</f>
        <v>4.9850000000000003</v>
      </c>
      <c r="Y23" s="235" t="s">
        <v>160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s="88" customFormat="1">
      <c r="A24" s="272"/>
      <c r="B24" s="172"/>
      <c r="C24" s="248"/>
      <c r="D24" s="275"/>
      <c r="E24" s="278"/>
      <c r="F24" s="275"/>
      <c r="G24" s="278"/>
      <c r="H24" s="281"/>
      <c r="I24" s="245"/>
      <c r="J24" s="248"/>
      <c r="K24" s="251"/>
      <c r="L24" s="251"/>
      <c r="M24" s="251"/>
      <c r="N24" s="158" t="s">
        <v>151</v>
      </c>
      <c r="O24" s="251"/>
      <c r="P24" s="251"/>
      <c r="Q24" s="263"/>
      <c r="R24" s="239"/>
      <c r="S24" s="251"/>
      <c r="T24" s="251"/>
      <c r="U24" s="74" t="s">
        <v>129</v>
      </c>
      <c r="V24" s="98">
        <f>4990000/1000000</f>
        <v>4.99</v>
      </c>
      <c r="W24" s="230"/>
      <c r="X24" s="239"/>
      <c r="Y24" s="236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s="88" customFormat="1" ht="26.25" customHeight="1">
      <c r="A25" s="273"/>
      <c r="B25" s="173"/>
      <c r="C25" s="249"/>
      <c r="D25" s="276"/>
      <c r="E25" s="279"/>
      <c r="F25" s="276"/>
      <c r="G25" s="279"/>
      <c r="H25" s="282"/>
      <c r="I25" s="246"/>
      <c r="J25" s="249"/>
      <c r="K25" s="252"/>
      <c r="L25" s="252"/>
      <c r="M25" s="252"/>
      <c r="N25" s="160" t="s">
        <v>156</v>
      </c>
      <c r="O25" s="252"/>
      <c r="P25" s="252"/>
      <c r="Q25" s="264"/>
      <c r="R25" s="240"/>
      <c r="S25" s="252"/>
      <c r="T25" s="252"/>
      <c r="U25" s="74" t="s">
        <v>130</v>
      </c>
      <c r="V25" s="98">
        <f>4995000/1000000</f>
        <v>4.9950000000000001</v>
      </c>
      <c r="W25" s="231"/>
      <c r="X25" s="240"/>
      <c r="Y25" s="237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s="88" customFormat="1" ht="63">
      <c r="A26" s="121">
        <v>15</v>
      </c>
      <c r="B26" s="59" t="s">
        <v>66</v>
      </c>
      <c r="C26" s="81">
        <f>214000/1000000</f>
        <v>0.214</v>
      </c>
      <c r="D26" s="89"/>
      <c r="E26" s="85"/>
      <c r="F26" s="89"/>
      <c r="G26" s="86"/>
      <c r="H26" s="87"/>
      <c r="I26" s="109" t="s">
        <v>101</v>
      </c>
      <c r="J26" s="81">
        <f>214000/1000000</f>
        <v>0.214</v>
      </c>
      <c r="K26" s="118" t="s">
        <v>104</v>
      </c>
      <c r="L26" s="118" t="s">
        <v>71</v>
      </c>
      <c r="M26" s="118" t="s">
        <v>71</v>
      </c>
      <c r="N26" s="105" t="s">
        <v>69</v>
      </c>
      <c r="O26" s="118" t="s">
        <v>70</v>
      </c>
      <c r="P26" s="119" t="s">
        <v>112</v>
      </c>
      <c r="Q26" s="137" t="s">
        <v>68</v>
      </c>
      <c r="R26" s="101">
        <f>214000/1000000</f>
        <v>0.214</v>
      </c>
      <c r="S26" s="148" t="s">
        <v>112</v>
      </c>
      <c r="T26" s="118" t="s">
        <v>112</v>
      </c>
      <c r="U26" s="149" t="s">
        <v>90</v>
      </c>
      <c r="V26" s="83"/>
      <c r="W26" s="115"/>
      <c r="X26" s="101">
        <f>214000/1000000</f>
        <v>0.214</v>
      </c>
      <c r="Y26" s="119" t="s">
        <v>127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</sheetData>
  <mergeCells count="94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A23:A25"/>
    <mergeCell ref="C23:C25"/>
    <mergeCell ref="I23:I25"/>
    <mergeCell ref="J23:J25"/>
    <mergeCell ref="D23:D25"/>
    <mergeCell ref="E23:E25"/>
    <mergeCell ref="F23:F25"/>
    <mergeCell ref="G23:G25"/>
    <mergeCell ref="H23:H25"/>
    <mergeCell ref="K23:K25"/>
    <mergeCell ref="L23:L25"/>
    <mergeCell ref="M23:M25"/>
    <mergeCell ref="O23:O25"/>
    <mergeCell ref="B20:B22"/>
    <mergeCell ref="G20:G22"/>
    <mergeCell ref="H20:H22"/>
    <mergeCell ref="I20:I22"/>
    <mergeCell ref="J20:J22"/>
    <mergeCell ref="K20:K22"/>
    <mergeCell ref="L20:L22"/>
    <mergeCell ref="M20:M22"/>
    <mergeCell ref="O20:O22"/>
    <mergeCell ref="B23:B25"/>
    <mergeCell ref="A20:A22"/>
    <mergeCell ref="C20:C22"/>
    <mergeCell ref="D20:D22"/>
    <mergeCell ref="E20:E22"/>
    <mergeCell ref="F20:F22"/>
    <mergeCell ref="P20:P22"/>
    <mergeCell ref="Q23:Q25"/>
    <mergeCell ref="R23:R25"/>
    <mergeCell ref="S23:S25"/>
    <mergeCell ref="T23:T25"/>
    <mergeCell ref="Q20:Q22"/>
    <mergeCell ref="R20:R22"/>
    <mergeCell ref="S20:S22"/>
    <mergeCell ref="T20:T22"/>
    <mergeCell ref="P23:P25"/>
    <mergeCell ref="B10:B12"/>
    <mergeCell ref="A10:A12"/>
    <mergeCell ref="C10:C12"/>
    <mergeCell ref="D10:D12"/>
    <mergeCell ref="E10:E12"/>
    <mergeCell ref="F10:F12"/>
    <mergeCell ref="G10:G12"/>
    <mergeCell ref="H10:H12"/>
    <mergeCell ref="Q10:Q12"/>
    <mergeCell ref="R10:R12"/>
    <mergeCell ref="M10:M12"/>
    <mergeCell ref="W10:W12"/>
    <mergeCell ref="X10:X12"/>
    <mergeCell ref="Y10:Y12"/>
    <mergeCell ref="I10:I12"/>
    <mergeCell ref="J10:J12"/>
    <mergeCell ref="K10:K12"/>
    <mergeCell ref="L10:L12"/>
    <mergeCell ref="S10:S12"/>
    <mergeCell ref="T10:T12"/>
    <mergeCell ref="P10:P12"/>
    <mergeCell ref="O10:O12"/>
    <mergeCell ref="W20:W22"/>
    <mergeCell ref="X20:X22"/>
    <mergeCell ref="Y20:Y22"/>
    <mergeCell ref="W23:W25"/>
    <mergeCell ref="X23:X25"/>
    <mergeCell ref="Y23:Y2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5" ht="93.75" customHeight="1" thickBot="1">
      <c r="A2" s="308" t="s">
        <v>146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10"/>
    </row>
    <row r="3" spans="1:25" ht="26.25" customHeight="1">
      <c r="A3" s="209" t="s">
        <v>0</v>
      </c>
      <c r="B3" s="211" t="s">
        <v>1</v>
      </c>
      <c r="C3" s="211" t="s">
        <v>16</v>
      </c>
      <c r="D3" s="212" t="s">
        <v>2</v>
      </c>
      <c r="E3" s="214" t="s">
        <v>3</v>
      </c>
      <c r="F3" s="214" t="s">
        <v>4</v>
      </c>
      <c r="G3" s="214" t="s">
        <v>5</v>
      </c>
      <c r="H3" s="216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311" t="s">
        <v>9</v>
      </c>
      <c r="R3" s="224"/>
      <c r="S3" s="224"/>
      <c r="T3" s="312"/>
      <c r="U3" s="226" t="s">
        <v>11</v>
      </c>
      <c r="V3" s="227"/>
      <c r="W3" s="227"/>
      <c r="X3" s="227"/>
      <c r="Y3" s="228"/>
    </row>
    <row r="4" spans="1:25" s="3" customFormat="1" ht="24" customHeight="1">
      <c r="A4" s="210"/>
      <c r="B4" s="204"/>
      <c r="C4" s="204"/>
      <c r="D4" s="213"/>
      <c r="E4" s="215"/>
      <c r="F4" s="215"/>
      <c r="G4" s="215"/>
      <c r="H4" s="217"/>
      <c r="I4" s="201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203" t="s">
        <v>7</v>
      </c>
      <c r="O4" s="203" t="s">
        <v>19</v>
      </c>
      <c r="P4" s="199" t="s">
        <v>15</v>
      </c>
      <c r="Q4" s="285" t="s">
        <v>28</v>
      </c>
      <c r="R4" s="203" t="s">
        <v>20</v>
      </c>
      <c r="S4" s="203" t="s">
        <v>22</v>
      </c>
      <c r="T4" s="303" t="s">
        <v>21</v>
      </c>
      <c r="U4" s="201" t="s">
        <v>23</v>
      </c>
      <c r="V4" s="197" t="s">
        <v>10</v>
      </c>
      <c r="W4" s="198"/>
      <c r="X4" s="218" t="s">
        <v>38</v>
      </c>
      <c r="Y4" s="219"/>
    </row>
    <row r="5" spans="1:25" s="3" customFormat="1" ht="210.75" thickBot="1">
      <c r="A5" s="306"/>
      <c r="B5" s="300"/>
      <c r="C5" s="300"/>
      <c r="D5" s="307"/>
      <c r="E5" s="313"/>
      <c r="F5" s="313"/>
      <c r="G5" s="313"/>
      <c r="H5" s="314"/>
      <c r="I5" s="306"/>
      <c r="J5" s="300"/>
      <c r="K5" s="300"/>
      <c r="L5" s="300"/>
      <c r="M5" s="300"/>
      <c r="N5" s="300"/>
      <c r="O5" s="300"/>
      <c r="P5" s="301"/>
      <c r="Q5" s="302"/>
      <c r="R5" s="300"/>
      <c r="S5" s="300"/>
      <c r="T5" s="304"/>
      <c r="U5" s="30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2023-07-03T01:49:26Z</cp:lastPrinted>
  <dcterms:created xsi:type="dcterms:W3CDTF">2018-10-03T07:36:52Z</dcterms:created>
  <dcterms:modified xsi:type="dcterms:W3CDTF">2023-08-03T01:16:12Z</dcterms:modified>
</cp:coreProperties>
</file>