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6\"/>
    </mc:Choice>
  </mc:AlternateContent>
  <xr:revisionPtr revIDLastSave="0" documentId="13_ncr:1_{0C17C14C-A1F1-4EEA-9C56-F78F0B6E504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3" i="9" l="1"/>
  <c r="X14" i="9"/>
  <c r="X12" i="9" l="1"/>
  <c r="X9" i="9"/>
  <c r="X8" i="9" l="1"/>
  <c r="D8" i="11" l="1"/>
  <c r="C8" i="11"/>
  <c r="J12" i="9"/>
  <c r="I8" i="11" l="1"/>
  <c r="G8" i="11"/>
  <c r="R12" i="9"/>
  <c r="C12" i="9" l="1"/>
  <c r="C17" i="11" l="1"/>
  <c r="R8" i="9" l="1"/>
  <c r="X10" i="10" l="1"/>
  <c r="X6" i="10"/>
  <c r="I6" i="11"/>
  <c r="G7" i="11"/>
  <c r="G6" i="11"/>
  <c r="J8" i="9" l="1"/>
  <c r="C8" i="9"/>
  <c r="I13" i="11" l="1"/>
  <c r="G15" i="11"/>
  <c r="G14" i="11"/>
  <c r="G13" i="11"/>
  <c r="D13" i="11"/>
  <c r="C13" i="11"/>
  <c r="I10" i="11"/>
  <c r="G12" i="11"/>
  <c r="G11" i="11"/>
  <c r="G10" i="11"/>
  <c r="D10" i="11"/>
  <c r="C10" i="11"/>
  <c r="V12" i="10"/>
  <c r="V11" i="10"/>
  <c r="V8" i="10"/>
  <c r="V7" i="10"/>
  <c r="V10" i="10"/>
  <c r="V6" i="10"/>
  <c r="R10" i="10"/>
  <c r="R6" i="10"/>
  <c r="J10" i="10"/>
  <c r="J6" i="10"/>
  <c r="C6" i="10"/>
  <c r="C10" i="10"/>
  <c r="J6" i="9"/>
  <c r="C6" i="9"/>
  <c r="D6" i="11"/>
  <c r="C6" i="11"/>
  <c r="X21" i="9" l="1"/>
  <c r="R21" i="9" l="1"/>
  <c r="I17" i="11"/>
  <c r="G17" i="11"/>
  <c r="D17" i="11"/>
  <c r="J21" i="9" l="1"/>
  <c r="C21" i="9" l="1"/>
</calcChain>
</file>

<file path=xl/sharedStrings.xml><?xml version="1.0" encoding="utf-8"?>
<sst xmlns="http://schemas.openxmlformats.org/spreadsheetml/2006/main" count="224" uniqueCount="121">
  <si>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</si>
  <si>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</si>
  <si>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</si>
  <si>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</si>
  <si>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</si>
  <si>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</si>
  <si>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</si>
  <si>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</si>
  <si>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</si>
  <si>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</si>
  <si>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</si>
  <si>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</si>
  <si>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</si>
  <si>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</si>
  <si>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</si>
  <si>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</si>
  <si>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</si>
  <si>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</si>
  <si>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</si>
  <si>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</si>
  <si>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</si>
  <si>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</si>
  <si>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</si>
  <si>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</si>
  <si>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</si>
  <si>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</si>
  <si>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</si>
  <si>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</si>
  <si>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</si>
  <si>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</si>
  <si>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</si>
  <si>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</si>
  <si>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</si>
  <si>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</si>
  <si>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</si>
  <si>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</si>
  <si>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</si>
  <si>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</si>
  <si>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</si>
  <si>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</si>
  <si>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</si>
  <si>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</si>
  <si>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</si>
  <si>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</si>
  <si>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</si>
  <si>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</si>
  <si>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</si>
  <si>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</si>
  <si>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ก่อสร้างห้องน้ำสำหรับโรงยิม จำนวน 1 งาน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</si>
  <si>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</si>
  <si>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</si>
  <si>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</si>
  <si>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</si>
  <si>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</si>
  <si>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</si>
  <si>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ห้างหุ้นส่วนจำกัด พิสิฐกลการ</t>
  </si>
  <si>
    <t>1. ห้างหุ้นส่วนจำกัด พิสิฐกลการ</t>
  </si>
  <si>
    <t>101/3</t>
  </si>
  <si>
    <t>3. บริษัท ดี.เอ็ม.ไอ. จำกัด</t>
  </si>
  <si>
    <t>101/2</t>
  </si>
  <si>
    <t>หน่วยงาน  :  สำนักงานอธิการบดี  กองงาน วิทยาเขตปราจีนบุรี</t>
  </si>
  <si>
    <t>กิจการร่วมค้า CF and Zeno</t>
  </si>
  <si>
    <t>สนอ.ปจ.07/2565</t>
  </si>
  <si>
    <t>5 พ.ค.2565</t>
  </si>
  <si>
    <t xml:space="preserve">กิจการร่วมค้า </t>
  </si>
  <si>
    <t>CF and Zeno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</si>
  <si>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</si>
  <si>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งวดที่ 1 (2/8/2565)</t>
  </si>
  <si>
    <t>หมายเหตุ</t>
  </si>
  <si>
    <t>กันเหลื่อมปี งบประมาณ 2565</t>
  </si>
  <si>
    <t>การเร่งรัดและติดตามผลการดำเนินงานการจัดซื้อจัดจ้างปีงบประมาณ พ.ศ. 2566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</si>
  <si>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</si>
  <si>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แม่แรงตะเฆ่ จำนวน 1 เครื่อง</t>
  </si>
  <si>
    <t>2. บริษัท ทรัพย์ธาราวัสดุ จำกัด</t>
  </si>
  <si>
    <t>20 ต.ค.2565</t>
  </si>
  <si>
    <t>ประจำปีงบประมาณ พ.ศ. 2565 (เงินเหลื่อมปี)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</si>
  <si>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</si>
  <si>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</si>
  <si>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</si>
  <si>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</si>
  <si>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</si>
  <si>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</si>
  <si>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</si>
  <si>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</si>
  <si>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</si>
  <si>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651014188638</t>
  </si>
  <si>
    <t>651014188542</t>
  </si>
  <si>
    <t>ไขควงไฟฟ้าไร้สาย</t>
  </si>
  <si>
    <t>ไขควงไฟฟ้าไร้สาย จำนวน 2 ชุด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</si>
  <si>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</si>
  <si>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</si>
  <si>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</si>
  <si>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</si>
  <si>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</si>
  <si>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</si>
  <si>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</si>
  <si>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</si>
  <si>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</si>
  <si>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ก่อสร้างอาคารวิทยาศาสตร์การกีฬาและหอประชุม</t>
  </si>
  <si>
    <t>อเนกประสงค์</t>
  </si>
  <si>
    <t>งวดที่ 1 (20/4/2566)</t>
  </si>
  <si>
    <t>1. หจก.นันทวรรณ คอนกรีต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</si>
  <si>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</si>
  <si>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</si>
  <si>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</si>
  <si>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</si>
  <si>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</si>
  <si>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</si>
  <si>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</si>
  <si>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</si>
  <si>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</si>
  <si>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</si>
  <si>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</si>
  <si>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</si>
  <si>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</si>
  <si>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ค่าครุภัณฑ์
  ในรอบเดือน มิถุนายน 2566 หน่วยงาน สำนักงานอธิการบดี กองงาน วิทยาเขตปราจีนบุรี</t>
  </si>
  <si>
    <t>ค่าที่ดินและสิ่งก่อสร้าง
ในรอบเดือน มิถุนายน 2566 หน่วยงาน สำนักงานอธิการบดี  กองงาน วิทยาเขตปราจีนบุรี</t>
  </si>
  <si>
    <t>งวดที่ 2 (22/6/2566)</t>
  </si>
  <si>
    <t>งวดที่ 3 (22/6/2566)</t>
  </si>
  <si>
    <t>วันที่  30  มิถุนายน  2566</t>
  </si>
  <si>
    <t xml:space="preserve">สรุปผลการดำเนินการจัดซื้อจัดจ้างเงินงบประมาณ ในรอบเดือน มิถุนายน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</si>
</sst>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top" wrapText="1"/>
    </xf>
    <xf numFmtId="168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8" fontId="1" fillId="2" borderId="1" xfId="1" applyNumberFormat="1" applyFont="1" applyFill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7" fontId="17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15" fillId="0" borderId="3" xfId="1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25" fillId="0" borderId="1" xfId="1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3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167" fontId="15" fillId="0" borderId="4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6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44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20</xdr:row>
      <xdr:rowOff>47624</xdr:rowOff>
    </xdr:from>
    <xdr:to>
      <xdr:col>7</xdr:col>
      <xdr:colOff>282773</xdr:colOff>
      <xdr:row>20</xdr:row>
      <xdr:rowOff>250030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 flipV="1">
          <a:off x="6030514" y="4616647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178595</xdr:colOff>
      <xdr:row>20</xdr:row>
      <xdr:rowOff>44649</xdr:rowOff>
    </xdr:from>
    <xdr:to>
      <xdr:col>22</xdr:col>
      <xdr:colOff>428627</xdr:colOff>
      <xdr:row>20</xdr:row>
      <xdr:rowOff>247055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B51CF00-342E-45F4-8ABE-0A2FAA00D0CC}"/>
            </a:ext>
          </a:extLst>
        </xdr:cNvPr>
        <xdr:cNvSpPr/>
      </xdr:nvSpPr>
      <xdr:spPr>
        <a:xfrm rot="10800000" flipV="1">
          <a:off x="20002501" y="461367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372070</xdr:colOff>
      <xdr:row>20</xdr:row>
      <xdr:rowOff>44648</xdr:rowOff>
    </xdr:from>
    <xdr:to>
      <xdr:col>21</xdr:col>
      <xdr:colOff>622102</xdr:colOff>
      <xdr:row>20</xdr:row>
      <xdr:rowOff>247054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D5682B2-4E45-4E54-AB43-4E6EA2EC697F}"/>
            </a:ext>
          </a:extLst>
        </xdr:cNvPr>
        <xdr:cNvSpPr/>
      </xdr:nvSpPr>
      <xdr:spPr>
        <a:xfrm rot="10800000" flipV="1">
          <a:off x="19213711" y="759023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95247</xdr:rowOff>
    </xdr:from>
    <xdr:to>
      <xdr:col>7</xdr:col>
      <xdr:colOff>295510</xdr:colOff>
      <xdr:row>12</xdr:row>
      <xdr:rowOff>48677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1916" y="6275914"/>
          <a:ext cx="274344" cy="225572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11</xdr:row>
      <xdr:rowOff>54428</xdr:rowOff>
    </xdr:from>
    <xdr:to>
      <xdr:col>21</xdr:col>
      <xdr:colOff>644639</xdr:colOff>
      <xdr:row>11</xdr:row>
      <xdr:rowOff>256834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335750" y="625928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5</xdr:row>
      <xdr:rowOff>27655</xdr:rowOff>
    </xdr:from>
    <xdr:to>
      <xdr:col>22</xdr:col>
      <xdr:colOff>481538</xdr:colOff>
      <xdr:row>5</xdr:row>
      <xdr:rowOff>239322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145124" y="51523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40245</xdr:colOff>
      <xdr:row>5</xdr:row>
      <xdr:rowOff>26830</xdr:rowOff>
    </xdr:from>
    <xdr:to>
      <xdr:col>5</xdr:col>
      <xdr:colOff>262493</xdr:colOff>
      <xdr:row>5</xdr:row>
      <xdr:rowOff>253313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266125" y="5151548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174401</xdr:colOff>
      <xdr:row>9</xdr:row>
      <xdr:rowOff>40245</xdr:rowOff>
    </xdr:from>
    <xdr:to>
      <xdr:col>22</xdr:col>
      <xdr:colOff>438984</xdr:colOff>
      <xdr:row>9</xdr:row>
      <xdr:rowOff>251912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8432887" y="57284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58492</xdr:colOff>
      <xdr:row>9</xdr:row>
      <xdr:rowOff>45080</xdr:rowOff>
    </xdr:from>
    <xdr:to>
      <xdr:col>5</xdr:col>
      <xdr:colOff>280740</xdr:colOff>
      <xdr:row>9</xdr:row>
      <xdr:rowOff>271563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59665B1-C943-48CA-9CB2-3A378652D50A}"/>
            </a:ext>
          </a:extLst>
        </xdr:cNvPr>
        <xdr:cNvSpPr/>
      </xdr:nvSpPr>
      <xdr:spPr>
        <a:xfrm>
          <a:off x="4284372" y="57332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80" zoomScaleNormal="80" zoomScaleSheetLayoutView="80" workbookViewId="0">
      <selection activeCell="A3" sqref="A3:L3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80" t="s">
        <v>31</v>
      </c>
    </row>
    <row r="2" spans="1:13" s="53" customFormat="1" ht="28.5">
      <c r="A2" s="207" t="s">
        <v>120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"/>
    </row>
    <row r="3" spans="1:13" s="53" customFormat="1" ht="28.5">
      <c r="A3" s="207" t="s">
        <v>60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1"/>
    </row>
    <row r="4" spans="1:13" s="53" customFormat="1" ht="28.5">
      <c r="A4" s="209" t="s">
        <v>119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211" t="s">
        <v>36</v>
      </c>
      <c r="G5" s="212"/>
      <c r="H5" s="213" t="s">
        <v>37</v>
      </c>
      <c r="I5" s="214"/>
      <c r="J5" s="76" t="s">
        <v>42</v>
      </c>
      <c r="K5" s="213" t="s">
        <v>43</v>
      </c>
      <c r="L5" s="214"/>
      <c r="M5" s="104" t="s">
        <v>68</v>
      </c>
    </row>
    <row r="6" spans="1:13" s="127" customFormat="1" ht="39.950000000000003" customHeight="1">
      <c r="A6" s="218">
        <v>1</v>
      </c>
      <c r="B6" s="215" t="s">
        <v>71</v>
      </c>
      <c r="C6" s="100">
        <f>1592500/1000000</f>
        <v>1.5925</v>
      </c>
      <c r="D6" s="100">
        <f>1610148.95/1000000</f>
        <v>1.6101489499999999</v>
      </c>
      <c r="E6" s="70" t="s">
        <v>47</v>
      </c>
      <c r="F6" s="119" t="s">
        <v>78</v>
      </c>
      <c r="G6" s="130">
        <f>1550000/1000000</f>
        <v>1.55</v>
      </c>
      <c r="H6" s="119" t="s">
        <v>78</v>
      </c>
      <c r="I6" s="130">
        <f>1550000/1000000</f>
        <v>1.55</v>
      </c>
      <c r="J6" s="200" t="s">
        <v>49</v>
      </c>
      <c r="K6" s="70" t="s">
        <v>80</v>
      </c>
      <c r="L6" s="103" t="s">
        <v>81</v>
      </c>
      <c r="M6" s="104"/>
    </row>
    <row r="7" spans="1:13" s="127" customFormat="1" ht="39.950000000000003" customHeight="1">
      <c r="A7" s="219"/>
      <c r="B7" s="216"/>
      <c r="C7" s="100"/>
      <c r="D7" s="100"/>
      <c r="E7" s="70"/>
      <c r="F7" s="119" t="s">
        <v>79</v>
      </c>
      <c r="G7" s="130">
        <f>1550148/1000000</f>
        <v>1.5501480000000001</v>
      </c>
      <c r="H7" s="126"/>
      <c r="I7" s="126"/>
      <c r="J7" s="201"/>
      <c r="K7" s="126"/>
      <c r="L7" s="126"/>
      <c r="M7" s="104"/>
    </row>
    <row r="8" spans="1:13" s="101" customFormat="1" ht="39.950000000000003" customHeight="1">
      <c r="A8" s="141">
        <v>2</v>
      </c>
      <c r="B8" s="140" t="s">
        <v>98</v>
      </c>
      <c r="C8" s="144">
        <f>180500000/1000000</f>
        <v>180.5</v>
      </c>
      <c r="D8" s="142">
        <f>188997000/1000000</f>
        <v>188.99700000000001</v>
      </c>
      <c r="E8" s="141" t="s">
        <v>47</v>
      </c>
      <c r="F8" s="143" t="s">
        <v>91</v>
      </c>
      <c r="G8" s="176">
        <f>172000000/1000000</f>
        <v>172</v>
      </c>
      <c r="H8" s="140" t="s">
        <v>91</v>
      </c>
      <c r="I8" s="144">
        <f>172000000/1000000</f>
        <v>172</v>
      </c>
      <c r="J8" s="200" t="s">
        <v>90</v>
      </c>
      <c r="K8" s="141" t="s">
        <v>89</v>
      </c>
      <c r="L8" s="151">
        <v>243322</v>
      </c>
      <c r="M8" s="140"/>
    </row>
    <row r="9" spans="1:13" s="127" customFormat="1" ht="39.950000000000003" customHeight="1">
      <c r="A9" s="139"/>
      <c r="B9" s="152" t="s">
        <v>99</v>
      </c>
      <c r="C9" s="100"/>
      <c r="D9" s="100"/>
      <c r="E9" s="70"/>
      <c r="F9" s="119"/>
      <c r="G9" s="130"/>
      <c r="H9" s="126"/>
      <c r="I9" s="126"/>
      <c r="J9" s="201"/>
      <c r="K9" s="126"/>
      <c r="L9" s="126"/>
      <c r="M9" s="104"/>
    </row>
    <row r="10" spans="1:13" s="127" customFormat="1" ht="35.1" customHeight="1">
      <c r="A10" s="220">
        <v>3</v>
      </c>
      <c r="B10" s="125" t="s">
        <v>72</v>
      </c>
      <c r="C10" s="130">
        <f>10500/1000000</f>
        <v>1.0500000000000001E-2</v>
      </c>
      <c r="D10" s="130">
        <f>10500/1000000</f>
        <v>1.0500000000000001E-2</v>
      </c>
      <c r="E10" s="131" t="s">
        <v>4</v>
      </c>
      <c r="F10" s="132" t="s">
        <v>56</v>
      </c>
      <c r="G10" s="130">
        <f>14980/1000000</f>
        <v>1.498E-2</v>
      </c>
      <c r="H10" s="132" t="s">
        <v>56</v>
      </c>
      <c r="I10" s="130">
        <f>14980/1000000</f>
        <v>1.498E-2</v>
      </c>
      <c r="J10" s="215" t="s">
        <v>49</v>
      </c>
      <c r="K10" s="131" t="s">
        <v>59</v>
      </c>
      <c r="L10" s="103" t="s">
        <v>74</v>
      </c>
      <c r="M10" s="105"/>
    </row>
    <row r="11" spans="1:13" s="127" customFormat="1" ht="35.1" customHeight="1">
      <c r="A11" s="221"/>
      <c r="B11" s="125"/>
      <c r="C11" s="128"/>
      <c r="D11" s="128"/>
      <c r="E11" s="129"/>
      <c r="F11" s="29" t="s">
        <v>73</v>
      </c>
      <c r="G11" s="91">
        <f>15782.5/1000000</f>
        <v>1.5782500000000001E-2</v>
      </c>
      <c r="H11" s="126"/>
      <c r="I11" s="126"/>
      <c r="J11" s="217"/>
      <c r="K11" s="126"/>
      <c r="L11" s="133"/>
      <c r="M11" s="104"/>
    </row>
    <row r="12" spans="1:13" s="127" customFormat="1" ht="35.1" customHeight="1">
      <c r="A12" s="222"/>
      <c r="B12" s="125"/>
      <c r="C12" s="128"/>
      <c r="D12" s="128"/>
      <c r="E12" s="129"/>
      <c r="F12" s="29" t="s">
        <v>58</v>
      </c>
      <c r="G12" s="91">
        <f>16178.4/1000000</f>
        <v>1.6178399999999999E-2</v>
      </c>
      <c r="H12" s="126"/>
      <c r="I12" s="126"/>
      <c r="J12" s="216"/>
      <c r="K12" s="126"/>
      <c r="L12" s="133"/>
      <c r="M12" s="104"/>
    </row>
    <row r="13" spans="1:13" s="127" customFormat="1" ht="35.1" customHeight="1">
      <c r="A13" s="218">
        <v>4</v>
      </c>
      <c r="B13" s="125" t="s">
        <v>87</v>
      </c>
      <c r="C13" s="100">
        <f>5700/1000000</f>
        <v>5.7000000000000002E-3</v>
      </c>
      <c r="D13" s="100">
        <f>5700/1000000</f>
        <v>5.7000000000000002E-3</v>
      </c>
      <c r="E13" s="131" t="s">
        <v>4</v>
      </c>
      <c r="F13" s="132" t="s">
        <v>56</v>
      </c>
      <c r="G13" s="100">
        <f>5671/1000000</f>
        <v>5.6709999999999998E-3</v>
      </c>
      <c r="H13" s="132" t="s">
        <v>56</v>
      </c>
      <c r="I13" s="100">
        <f>5671/1000000</f>
        <v>5.6709999999999998E-3</v>
      </c>
      <c r="J13" s="215" t="s">
        <v>49</v>
      </c>
      <c r="K13" s="131" t="s">
        <v>57</v>
      </c>
      <c r="L13" s="103" t="s">
        <v>74</v>
      </c>
      <c r="M13" s="104"/>
    </row>
    <row r="14" spans="1:13" s="127" customFormat="1" ht="35.1" customHeight="1">
      <c r="A14" s="223"/>
      <c r="B14" s="125"/>
      <c r="C14" s="128"/>
      <c r="D14" s="128"/>
      <c r="E14" s="129"/>
      <c r="F14" s="29" t="s">
        <v>73</v>
      </c>
      <c r="G14" s="91">
        <f>6184.6/1000000</f>
        <v>6.1846000000000002E-3</v>
      </c>
      <c r="H14" s="126"/>
      <c r="I14" s="126"/>
      <c r="J14" s="217"/>
      <c r="K14" s="126"/>
      <c r="L14" s="133"/>
      <c r="M14" s="104"/>
    </row>
    <row r="15" spans="1:13" s="127" customFormat="1" ht="35.1" customHeight="1">
      <c r="A15" s="219"/>
      <c r="B15" s="125"/>
      <c r="C15" s="128"/>
      <c r="D15" s="128"/>
      <c r="E15" s="129"/>
      <c r="F15" s="29" t="s">
        <v>58</v>
      </c>
      <c r="G15" s="91">
        <f>6259.5/1000000</f>
        <v>6.2595000000000003E-3</v>
      </c>
      <c r="H15" s="126"/>
      <c r="I15" s="126"/>
      <c r="J15" s="216"/>
      <c r="K15" s="126"/>
      <c r="L15" s="126"/>
      <c r="M15" s="104"/>
    </row>
    <row r="16" spans="1:13" s="127" customFormat="1" ht="30" customHeight="1">
      <c r="A16" s="202" t="s">
        <v>75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4"/>
    </row>
    <row r="17" spans="1:13" s="101" customFormat="1" ht="90" customHeight="1">
      <c r="A17" s="55">
        <v>5</v>
      </c>
      <c r="B17" s="57" t="s">
        <v>48</v>
      </c>
      <c r="C17" s="91">
        <f>1259000/1000000</f>
        <v>1.2589999999999999</v>
      </c>
      <c r="D17" s="91">
        <f>1262080.57/1000000</f>
        <v>1.26208057</v>
      </c>
      <c r="E17" s="55" t="s">
        <v>47</v>
      </c>
      <c r="F17" s="102" t="s">
        <v>61</v>
      </c>
      <c r="G17" s="91">
        <f>1099999/1000000</f>
        <v>1.0999989999999999</v>
      </c>
      <c r="H17" s="102" t="s">
        <v>61</v>
      </c>
      <c r="I17" s="91">
        <f>1099999/1000000</f>
        <v>1.0999989999999999</v>
      </c>
      <c r="J17" s="57" t="s">
        <v>49</v>
      </c>
      <c r="K17" s="55" t="s">
        <v>62</v>
      </c>
      <c r="L17" s="55" t="s">
        <v>63</v>
      </c>
      <c r="M17" s="57" t="s">
        <v>69</v>
      </c>
    </row>
  </sheetData>
  <mergeCells count="16">
    <mergeCell ref="J6:J7"/>
    <mergeCell ref="A16:M16"/>
    <mergeCell ref="A1:L1"/>
    <mergeCell ref="A2:L2"/>
    <mergeCell ref="A3:L3"/>
    <mergeCell ref="A4:L4"/>
    <mergeCell ref="F5:G5"/>
    <mergeCell ref="H5:I5"/>
    <mergeCell ref="K5:L5"/>
    <mergeCell ref="B6:B7"/>
    <mergeCell ref="J13:J15"/>
    <mergeCell ref="J10:J12"/>
    <mergeCell ref="A6:A7"/>
    <mergeCell ref="A10:A12"/>
    <mergeCell ref="A13:A15"/>
    <mergeCell ref="J8:J9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zoomScale="70" zoomScaleNormal="70" workbookViewId="0">
      <selection activeCell="R32" sqref="R32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224" t="s">
        <v>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66" customHeight="1">
      <c r="A2" s="225" t="s">
        <v>116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106"/>
    </row>
    <row r="3" spans="1:26" ht="26.25" customHeight="1">
      <c r="A3" s="227" t="s">
        <v>0</v>
      </c>
      <c r="B3" s="228" t="s">
        <v>1</v>
      </c>
      <c r="C3" s="228" t="s">
        <v>50</v>
      </c>
      <c r="D3" s="229" t="s">
        <v>2</v>
      </c>
      <c r="E3" s="230" t="s">
        <v>3</v>
      </c>
      <c r="F3" s="230" t="s">
        <v>4</v>
      </c>
      <c r="G3" s="230" t="s">
        <v>5</v>
      </c>
      <c r="H3" s="230" t="s">
        <v>6</v>
      </c>
      <c r="I3" s="231" t="s">
        <v>8</v>
      </c>
      <c r="J3" s="231"/>
      <c r="K3" s="231"/>
      <c r="L3" s="231"/>
      <c r="M3" s="231"/>
      <c r="N3" s="231"/>
      <c r="O3" s="231"/>
      <c r="P3" s="231"/>
      <c r="Q3" s="231" t="s">
        <v>9</v>
      </c>
      <c r="R3" s="231"/>
      <c r="S3" s="231"/>
      <c r="T3" s="231"/>
      <c r="U3" s="232" t="s">
        <v>11</v>
      </c>
      <c r="V3" s="232"/>
      <c r="W3" s="232"/>
      <c r="X3" s="232"/>
      <c r="Y3" s="232"/>
      <c r="Z3" s="106"/>
    </row>
    <row r="4" spans="1:26" s="3" customFormat="1" ht="24" customHeight="1">
      <c r="A4" s="227"/>
      <c r="B4" s="228"/>
      <c r="C4" s="228"/>
      <c r="D4" s="229"/>
      <c r="E4" s="230"/>
      <c r="F4" s="230"/>
      <c r="G4" s="230"/>
      <c r="H4" s="230"/>
      <c r="I4" s="228" t="s">
        <v>17</v>
      </c>
      <c r="J4" s="228" t="s">
        <v>51</v>
      </c>
      <c r="K4" s="228" t="s">
        <v>12</v>
      </c>
      <c r="L4" s="228" t="s">
        <v>13</v>
      </c>
      <c r="M4" s="228" t="s">
        <v>14</v>
      </c>
      <c r="N4" s="137" t="s">
        <v>82</v>
      </c>
      <c r="O4" s="228" t="s">
        <v>19</v>
      </c>
      <c r="P4" s="228" t="s">
        <v>15</v>
      </c>
      <c r="Q4" s="228" t="s">
        <v>29</v>
      </c>
      <c r="R4" s="228" t="s">
        <v>52</v>
      </c>
      <c r="S4" s="228" t="s">
        <v>53</v>
      </c>
      <c r="T4" s="228" t="s">
        <v>21</v>
      </c>
      <c r="U4" s="228" t="s">
        <v>23</v>
      </c>
      <c r="V4" s="235" t="s">
        <v>10</v>
      </c>
      <c r="W4" s="235"/>
      <c r="X4" s="228" t="s">
        <v>38</v>
      </c>
      <c r="Y4" s="228"/>
      <c r="Z4" s="29"/>
    </row>
    <row r="5" spans="1:26" s="3" customFormat="1" ht="168">
      <c r="A5" s="227"/>
      <c r="B5" s="228"/>
      <c r="C5" s="228"/>
      <c r="D5" s="229"/>
      <c r="E5" s="230"/>
      <c r="F5" s="230"/>
      <c r="G5" s="230"/>
      <c r="H5" s="230"/>
      <c r="I5" s="227"/>
      <c r="J5" s="228"/>
      <c r="K5" s="228"/>
      <c r="L5" s="228"/>
      <c r="M5" s="228"/>
      <c r="N5" s="138" t="s">
        <v>83</v>
      </c>
      <c r="O5" s="228"/>
      <c r="P5" s="228"/>
      <c r="Q5" s="228"/>
      <c r="R5" s="228"/>
      <c r="S5" s="228"/>
      <c r="T5" s="228"/>
      <c r="U5" s="228"/>
      <c r="V5" s="108" t="s">
        <v>54</v>
      </c>
      <c r="W5" s="108" t="s">
        <v>30</v>
      </c>
      <c r="X5" s="108" t="s">
        <v>44</v>
      </c>
      <c r="Y5" s="108" t="s">
        <v>45</v>
      </c>
      <c r="Z5" s="29"/>
    </row>
    <row r="6" spans="1:26" s="3" customFormat="1" ht="63">
      <c r="A6" s="104">
        <v>1</v>
      </c>
      <c r="B6" s="125" t="s">
        <v>71</v>
      </c>
      <c r="C6" s="100">
        <f>1592500/1000000</f>
        <v>1.5925</v>
      </c>
      <c r="D6" s="109"/>
      <c r="E6" s="110"/>
      <c r="F6" s="110"/>
      <c r="G6" s="110"/>
      <c r="H6" s="110"/>
      <c r="I6" s="111">
        <v>243162</v>
      </c>
      <c r="J6" s="100">
        <f>1610148.95/1000000</f>
        <v>1.6101489499999999</v>
      </c>
      <c r="K6" s="99">
        <v>44859</v>
      </c>
      <c r="L6" s="99">
        <v>44865</v>
      </c>
      <c r="M6" s="70" t="s">
        <v>77</v>
      </c>
      <c r="N6" s="70" t="s">
        <v>77</v>
      </c>
      <c r="O6" s="70" t="s">
        <v>77</v>
      </c>
      <c r="P6" s="70" t="s">
        <v>77</v>
      </c>
      <c r="Q6" s="70" t="s">
        <v>77</v>
      </c>
      <c r="R6" s="70" t="s">
        <v>77</v>
      </c>
      <c r="S6" s="70" t="s">
        <v>77</v>
      </c>
      <c r="T6" s="70" t="s">
        <v>77</v>
      </c>
      <c r="U6" s="70" t="s">
        <v>77</v>
      </c>
      <c r="V6" s="70" t="s">
        <v>77</v>
      </c>
      <c r="W6" s="70" t="s">
        <v>77</v>
      </c>
      <c r="X6" s="70" t="s">
        <v>77</v>
      </c>
      <c r="Y6" s="70" t="s">
        <v>77</v>
      </c>
      <c r="Z6" s="136" t="s">
        <v>76</v>
      </c>
    </row>
    <row r="7" spans="1:26" s="3" customFormat="1" ht="9.9499999999999993" customHeight="1">
      <c r="A7" s="104"/>
      <c r="B7" s="125"/>
      <c r="C7" s="100"/>
      <c r="D7" s="134"/>
      <c r="E7" s="135"/>
      <c r="F7" s="135"/>
      <c r="G7" s="135"/>
      <c r="H7" s="135"/>
      <c r="I7" s="111"/>
      <c r="J7" s="100"/>
      <c r="K7" s="99"/>
      <c r="L7" s="99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53"/>
      <c r="B8" s="125" t="s">
        <v>93</v>
      </c>
      <c r="C8" s="154">
        <f>1592500/1000000</f>
        <v>1.5925</v>
      </c>
      <c r="D8" s="155"/>
      <c r="E8" s="156"/>
      <c r="F8" s="156"/>
      <c r="G8" s="156"/>
      <c r="H8" s="156"/>
      <c r="I8" s="157">
        <v>243162</v>
      </c>
      <c r="J8" s="154">
        <f>1610148.95/1000000</f>
        <v>1.6101489499999999</v>
      </c>
      <c r="K8" s="158">
        <v>44859</v>
      </c>
      <c r="L8" s="158">
        <v>44880</v>
      </c>
      <c r="M8" s="159">
        <v>24083</v>
      </c>
      <c r="N8" s="189" t="s">
        <v>95</v>
      </c>
      <c r="O8" s="158">
        <v>44939</v>
      </c>
      <c r="P8" s="158">
        <v>45062</v>
      </c>
      <c r="Q8" s="145" t="s">
        <v>96</v>
      </c>
      <c r="R8" s="154">
        <f>1550000/1000000</f>
        <v>1.55</v>
      </c>
      <c r="S8" s="160" t="s">
        <v>77</v>
      </c>
      <c r="T8" s="160" t="s">
        <v>77</v>
      </c>
      <c r="U8" s="145" t="s">
        <v>101</v>
      </c>
      <c r="V8" s="154"/>
      <c r="W8" s="160" t="s">
        <v>77</v>
      </c>
      <c r="X8" s="154">
        <f>155000/1000000</f>
        <v>0.155</v>
      </c>
      <c r="Y8" s="196" t="s">
        <v>100</v>
      </c>
      <c r="Z8" s="140"/>
    </row>
    <row r="9" spans="1:26" s="3" customFormat="1" ht="21" customHeight="1">
      <c r="A9" s="181"/>
      <c r="B9" s="152" t="s">
        <v>92</v>
      </c>
      <c r="C9" s="182"/>
      <c r="D9" s="178"/>
      <c r="E9" s="177"/>
      <c r="F9" s="177"/>
      <c r="G9" s="177"/>
      <c r="H9" s="177"/>
      <c r="I9" s="183"/>
      <c r="J9" s="182"/>
      <c r="K9" s="184"/>
      <c r="L9" s="184"/>
      <c r="M9" s="185"/>
      <c r="N9" s="187" t="s">
        <v>84</v>
      </c>
      <c r="O9" s="184"/>
      <c r="P9" s="184"/>
      <c r="Q9" s="187" t="s">
        <v>97</v>
      </c>
      <c r="R9" s="182"/>
      <c r="S9" s="186"/>
      <c r="T9" s="186"/>
      <c r="U9" s="191"/>
      <c r="V9" s="182"/>
      <c r="W9" s="186"/>
      <c r="X9" s="182">
        <f>620000/1000000</f>
        <v>0.62</v>
      </c>
      <c r="Y9" s="191" t="s">
        <v>102</v>
      </c>
      <c r="Z9" s="188"/>
    </row>
    <row r="10" spans="1:26" s="3" customFormat="1" ht="21" customHeight="1">
      <c r="A10" s="181"/>
      <c r="B10" s="152" t="s">
        <v>94</v>
      </c>
      <c r="C10" s="182"/>
      <c r="D10" s="178"/>
      <c r="E10" s="177"/>
      <c r="F10" s="177"/>
      <c r="G10" s="177"/>
      <c r="H10" s="177"/>
      <c r="I10" s="183"/>
      <c r="J10" s="182"/>
      <c r="K10" s="184"/>
      <c r="L10" s="184"/>
      <c r="M10" s="185"/>
      <c r="N10" s="197" t="s">
        <v>113</v>
      </c>
      <c r="O10" s="184"/>
      <c r="P10" s="184"/>
      <c r="Q10" s="187"/>
      <c r="R10" s="182"/>
      <c r="S10" s="186"/>
      <c r="T10" s="186"/>
      <c r="U10" s="187"/>
      <c r="V10" s="182"/>
      <c r="W10" s="186"/>
      <c r="X10" s="186"/>
      <c r="Y10" s="186"/>
      <c r="Z10" s="188"/>
    </row>
    <row r="11" spans="1:26" s="3" customFormat="1" ht="21" customHeight="1">
      <c r="A11" s="161"/>
      <c r="B11" s="162"/>
      <c r="C11" s="163"/>
      <c r="D11" s="164"/>
      <c r="E11" s="165"/>
      <c r="F11" s="165"/>
      <c r="G11" s="165"/>
      <c r="H11" s="165"/>
      <c r="I11" s="166"/>
      <c r="J11" s="163"/>
      <c r="K11" s="167"/>
      <c r="L11" s="167"/>
      <c r="M11" s="168"/>
      <c r="N11" s="198"/>
      <c r="O11" s="167"/>
      <c r="P11" s="167"/>
      <c r="Q11" s="146"/>
      <c r="R11" s="163"/>
      <c r="S11" s="169"/>
      <c r="T11" s="169"/>
      <c r="U11" s="146"/>
      <c r="V11" s="163"/>
      <c r="W11" s="169"/>
      <c r="X11" s="169"/>
      <c r="Y11" s="169"/>
      <c r="Z11" s="18"/>
    </row>
    <row r="12" spans="1:26" s="3" customFormat="1">
      <c r="A12" s="171">
        <v>2</v>
      </c>
      <c r="B12" s="170" t="s">
        <v>110</v>
      </c>
      <c r="C12" s="179">
        <f>180500000/1000000</f>
        <v>180.5</v>
      </c>
      <c r="D12" s="172"/>
      <c r="E12" s="173"/>
      <c r="F12" s="173"/>
      <c r="G12" s="173"/>
      <c r="H12" s="173"/>
      <c r="I12" s="157">
        <v>243162</v>
      </c>
      <c r="J12" s="154">
        <f>188997000/1000000</f>
        <v>188.99700000000001</v>
      </c>
      <c r="K12" s="158">
        <v>44844</v>
      </c>
      <c r="L12" s="158">
        <v>44860</v>
      </c>
      <c r="M12" s="158">
        <v>44897</v>
      </c>
      <c r="N12" s="56" t="s">
        <v>103</v>
      </c>
      <c r="O12" s="174">
        <v>243322</v>
      </c>
      <c r="P12" s="174">
        <v>243930</v>
      </c>
      <c r="Q12" s="56" t="s">
        <v>105</v>
      </c>
      <c r="R12" s="175">
        <f>172000000/1000000</f>
        <v>172</v>
      </c>
      <c r="S12" s="55" t="s">
        <v>77</v>
      </c>
      <c r="T12" s="55" t="s">
        <v>77</v>
      </c>
      <c r="U12" s="56" t="s">
        <v>108</v>
      </c>
      <c r="V12" s="55"/>
      <c r="W12" s="55" t="s">
        <v>77</v>
      </c>
      <c r="X12" s="144">
        <f>1720000/1000000</f>
        <v>1.72</v>
      </c>
      <c r="Y12" s="196" t="s">
        <v>114</v>
      </c>
      <c r="Z12" s="29"/>
    </row>
    <row r="13" spans="1:26" s="3" customFormat="1">
      <c r="A13" s="190"/>
      <c r="B13" s="170" t="s">
        <v>111</v>
      </c>
      <c r="C13" s="148"/>
      <c r="D13" s="149"/>
      <c r="E13" s="150"/>
      <c r="F13" s="150"/>
      <c r="G13" s="150"/>
      <c r="H13" s="150"/>
      <c r="I13" s="147"/>
      <c r="J13" s="148"/>
      <c r="K13" s="148"/>
      <c r="L13" s="148"/>
      <c r="M13" s="148"/>
      <c r="N13" s="56" t="s">
        <v>104</v>
      </c>
      <c r="O13" s="148"/>
      <c r="P13" s="148"/>
      <c r="Q13" s="56" t="s">
        <v>106</v>
      </c>
      <c r="R13" s="148"/>
      <c r="S13" s="148"/>
      <c r="T13" s="148"/>
      <c r="U13" s="56" t="s">
        <v>109</v>
      </c>
      <c r="V13" s="148"/>
      <c r="W13" s="148"/>
      <c r="X13" s="144">
        <f>2580000/1000000</f>
        <v>2.58</v>
      </c>
      <c r="Y13" s="196" t="s">
        <v>117</v>
      </c>
      <c r="Z13" s="29"/>
    </row>
    <row r="14" spans="1:26" s="3" customFormat="1">
      <c r="A14" s="190"/>
      <c r="B14" s="170"/>
      <c r="C14" s="148"/>
      <c r="D14" s="149"/>
      <c r="E14" s="150"/>
      <c r="F14" s="150"/>
      <c r="G14" s="150"/>
      <c r="H14" s="150"/>
      <c r="I14" s="147"/>
      <c r="J14" s="148"/>
      <c r="K14" s="148"/>
      <c r="L14" s="148"/>
      <c r="M14" s="148"/>
      <c r="N14" s="199" t="s">
        <v>112</v>
      </c>
      <c r="O14" s="148"/>
      <c r="P14" s="148"/>
      <c r="Q14" s="56" t="s">
        <v>107</v>
      </c>
      <c r="R14" s="148"/>
      <c r="S14" s="148"/>
      <c r="T14" s="148"/>
      <c r="U14" s="148"/>
      <c r="V14" s="148"/>
      <c r="W14" s="148"/>
      <c r="X14" s="144">
        <f t="shared" ref="X13:X14" si="0">1720000/1000000</f>
        <v>1.72</v>
      </c>
      <c r="Y14" s="196" t="s">
        <v>118</v>
      </c>
      <c r="Z14" s="29"/>
    </row>
    <row r="15" spans="1:26" s="3" customFormat="1">
      <c r="A15" s="193"/>
      <c r="B15" s="170"/>
      <c r="C15" s="192"/>
      <c r="D15" s="194"/>
      <c r="E15" s="195"/>
      <c r="F15" s="195"/>
      <c r="G15" s="195"/>
      <c r="H15" s="195"/>
      <c r="I15" s="193"/>
      <c r="J15" s="192"/>
      <c r="K15" s="192"/>
      <c r="L15" s="192"/>
      <c r="M15" s="192"/>
      <c r="N15" s="199"/>
      <c r="O15" s="192"/>
      <c r="P15" s="192"/>
      <c r="Q15" s="56"/>
      <c r="R15" s="192"/>
      <c r="S15" s="192"/>
      <c r="T15" s="192"/>
      <c r="U15" s="192"/>
      <c r="V15" s="192"/>
      <c r="W15" s="192"/>
      <c r="X15" s="144"/>
      <c r="Y15" s="196"/>
      <c r="Z15" s="29"/>
    </row>
    <row r="16" spans="1:26" s="3" customFormat="1">
      <c r="A16" s="193"/>
      <c r="B16" s="170"/>
      <c r="C16" s="192"/>
      <c r="D16" s="194"/>
      <c r="E16" s="195"/>
      <c r="F16" s="195"/>
      <c r="G16" s="195"/>
      <c r="H16" s="195"/>
      <c r="I16" s="193"/>
      <c r="J16" s="192"/>
      <c r="K16" s="192"/>
      <c r="L16" s="192"/>
      <c r="M16" s="192"/>
      <c r="N16" s="199"/>
      <c r="O16" s="192"/>
      <c r="P16" s="192"/>
      <c r="Q16" s="56"/>
      <c r="R16" s="192"/>
      <c r="S16" s="192"/>
      <c r="T16" s="192"/>
      <c r="U16" s="192"/>
      <c r="V16" s="192"/>
      <c r="W16" s="192"/>
      <c r="X16" s="144"/>
      <c r="Y16" s="196"/>
      <c r="Z16" s="29"/>
    </row>
    <row r="17" spans="1:26" s="3" customFormat="1">
      <c r="A17" s="193"/>
      <c r="B17" s="170"/>
      <c r="C17" s="192"/>
      <c r="D17" s="194"/>
      <c r="E17" s="195"/>
      <c r="F17" s="195"/>
      <c r="G17" s="195"/>
      <c r="H17" s="195"/>
      <c r="I17" s="193"/>
      <c r="J17" s="192"/>
      <c r="K17" s="192"/>
      <c r="L17" s="192"/>
      <c r="M17" s="192"/>
      <c r="N17" s="199"/>
      <c r="O17" s="192"/>
      <c r="P17" s="192"/>
      <c r="Q17" s="56"/>
      <c r="R17" s="192"/>
      <c r="S17" s="192"/>
      <c r="T17" s="192"/>
      <c r="U17" s="192"/>
      <c r="V17" s="192"/>
      <c r="W17" s="192"/>
      <c r="X17" s="144"/>
      <c r="Y17" s="196"/>
      <c r="Z17" s="29"/>
    </row>
    <row r="18" spans="1:26" s="3" customFormat="1">
      <c r="A18" s="193"/>
      <c r="B18" s="170"/>
      <c r="C18" s="192"/>
      <c r="D18" s="194"/>
      <c r="E18" s="195"/>
      <c r="F18" s="195"/>
      <c r="G18" s="195"/>
      <c r="H18" s="195"/>
      <c r="I18" s="193"/>
      <c r="J18" s="192"/>
      <c r="K18" s="192"/>
      <c r="L18" s="192"/>
      <c r="M18" s="192"/>
      <c r="N18" s="199"/>
      <c r="O18" s="192"/>
      <c r="P18" s="192"/>
      <c r="Q18" s="56"/>
      <c r="R18" s="192"/>
      <c r="S18" s="192"/>
      <c r="T18" s="192"/>
      <c r="U18" s="192"/>
      <c r="V18" s="192"/>
      <c r="W18" s="192"/>
      <c r="X18" s="144"/>
      <c r="Y18" s="196"/>
      <c r="Z18" s="29"/>
    </row>
    <row r="19" spans="1:26" s="3" customFormat="1">
      <c r="A19" s="193"/>
      <c r="B19" s="170"/>
      <c r="C19" s="192"/>
      <c r="D19" s="194"/>
      <c r="E19" s="195"/>
      <c r="F19" s="195"/>
      <c r="G19" s="195"/>
      <c r="H19" s="195"/>
      <c r="I19" s="193"/>
      <c r="J19" s="192"/>
      <c r="K19" s="192"/>
      <c r="L19" s="192"/>
      <c r="M19" s="192"/>
      <c r="N19" s="199"/>
      <c r="O19" s="192"/>
      <c r="P19" s="192"/>
      <c r="Q19" s="56"/>
      <c r="R19" s="192"/>
      <c r="S19" s="192"/>
      <c r="T19" s="192"/>
      <c r="U19" s="192"/>
      <c r="V19" s="192"/>
      <c r="W19" s="192"/>
      <c r="X19" s="144"/>
      <c r="Y19" s="196"/>
      <c r="Z19" s="29"/>
    </row>
    <row r="20" spans="1:26" s="3" customFormat="1">
      <c r="A20" s="233" t="s">
        <v>75</v>
      </c>
      <c r="B20" s="234"/>
      <c r="C20" s="108"/>
      <c r="D20" s="109"/>
      <c r="E20" s="110"/>
      <c r="F20" s="110"/>
      <c r="G20" s="110"/>
      <c r="H20" s="110"/>
      <c r="I20" s="10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9"/>
    </row>
    <row r="21" spans="1:26" s="3" customFormat="1" ht="21.95" customHeight="1">
      <c r="A21" s="67">
        <v>1</v>
      </c>
      <c r="B21" s="92" t="s">
        <v>48</v>
      </c>
      <c r="C21" s="91">
        <f>1259000/1000000</f>
        <v>1.2589999999999999</v>
      </c>
      <c r="D21" s="25"/>
      <c r="E21" s="26"/>
      <c r="F21" s="26"/>
      <c r="G21" s="26"/>
      <c r="H21" s="112"/>
      <c r="I21" s="111">
        <v>242889</v>
      </c>
      <c r="J21" s="91">
        <f>1262080.57/1000000</f>
        <v>1.26208057</v>
      </c>
      <c r="K21" s="68"/>
      <c r="L21" s="99">
        <v>44645</v>
      </c>
      <c r="M21" s="99">
        <v>44663</v>
      </c>
      <c r="N21" s="70" t="s">
        <v>62</v>
      </c>
      <c r="O21" s="99">
        <v>44686</v>
      </c>
      <c r="P21" s="99">
        <v>44809</v>
      </c>
      <c r="Q21" s="122" t="s">
        <v>64</v>
      </c>
      <c r="R21" s="91">
        <f>1099999/1000000</f>
        <v>1.0999989999999999</v>
      </c>
      <c r="S21" s="70"/>
      <c r="T21" s="68"/>
      <c r="U21" s="122" t="s">
        <v>64</v>
      </c>
      <c r="V21" s="91"/>
      <c r="W21" s="29"/>
      <c r="X21" s="91">
        <f>110000/1000000</f>
        <v>0.11</v>
      </c>
      <c r="Y21" s="119" t="s">
        <v>67</v>
      </c>
      <c r="Z21" s="23" t="s">
        <v>69</v>
      </c>
    </row>
    <row r="22" spans="1:26" s="3" customFormat="1" ht="21.95" customHeight="1">
      <c r="A22" s="67"/>
      <c r="B22" s="92"/>
      <c r="C22" s="93"/>
      <c r="D22" s="25"/>
      <c r="E22" s="26"/>
      <c r="F22" s="26"/>
      <c r="G22" s="26"/>
      <c r="H22" s="112"/>
      <c r="I22" s="68"/>
      <c r="J22" s="81"/>
      <c r="K22" s="68"/>
      <c r="L22" s="68"/>
      <c r="M22" s="68"/>
      <c r="N22" s="29"/>
      <c r="O22" s="66"/>
      <c r="P22" s="66"/>
      <c r="Q22" s="122" t="s">
        <v>65</v>
      </c>
      <c r="R22" s="120"/>
      <c r="S22" s="70"/>
      <c r="T22" s="68"/>
      <c r="U22" s="122" t="s">
        <v>65</v>
      </c>
      <c r="V22" s="120"/>
      <c r="W22" s="29"/>
      <c r="X22" s="121"/>
      <c r="Y22" s="70"/>
      <c r="Z22" s="29"/>
    </row>
    <row r="23" spans="1:26" s="3" customFormat="1">
      <c r="A23" s="67"/>
      <c r="B23" s="23"/>
      <c r="C23" s="82"/>
      <c r="D23" s="25"/>
      <c r="E23" s="26"/>
      <c r="F23" s="26"/>
      <c r="G23" s="26"/>
      <c r="H23" s="26"/>
      <c r="I23" s="123"/>
      <c r="J23" s="67"/>
      <c r="K23" s="68"/>
      <c r="L23" s="68"/>
      <c r="M23" s="68"/>
      <c r="N23" s="67"/>
      <c r="O23" s="68"/>
      <c r="P23" s="68"/>
      <c r="Q23" s="23"/>
      <c r="R23" s="69"/>
      <c r="S23" s="70"/>
      <c r="T23" s="68"/>
      <c r="U23" s="23"/>
      <c r="V23" s="94"/>
      <c r="W23" s="29"/>
      <c r="X23" s="67"/>
      <c r="Y23" s="70"/>
      <c r="Z23" s="29"/>
    </row>
    <row r="24" spans="1:26" s="3" customFormat="1">
      <c r="A24" s="67"/>
      <c r="B24" s="23"/>
      <c r="C24" s="67"/>
      <c r="D24" s="25"/>
      <c r="E24" s="26"/>
      <c r="F24" s="26"/>
      <c r="G24" s="26"/>
      <c r="H24" s="26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3"/>
      <c r="V24" s="124"/>
      <c r="W24" s="29"/>
      <c r="X24" s="29"/>
      <c r="Y24" s="29"/>
      <c r="Z24" s="29"/>
    </row>
    <row r="25" spans="1:26">
      <c r="E25" s="6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mergeCells count="28">
    <mergeCell ref="A20:B20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224" t="s">
        <v>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65" ht="66" customHeight="1">
      <c r="A2" s="225" t="s">
        <v>115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106"/>
    </row>
    <row r="3" spans="1:65" ht="26.25" customHeight="1">
      <c r="A3" s="227" t="s">
        <v>0</v>
      </c>
      <c r="B3" s="228" t="s">
        <v>1</v>
      </c>
      <c r="C3" s="228" t="s">
        <v>16</v>
      </c>
      <c r="D3" s="229" t="s">
        <v>2</v>
      </c>
      <c r="E3" s="230" t="s">
        <v>3</v>
      </c>
      <c r="F3" s="230" t="s">
        <v>4</v>
      </c>
      <c r="G3" s="230" t="s">
        <v>5</v>
      </c>
      <c r="H3" s="230" t="s">
        <v>6</v>
      </c>
      <c r="I3" s="231" t="s">
        <v>8</v>
      </c>
      <c r="J3" s="231"/>
      <c r="K3" s="231"/>
      <c r="L3" s="231"/>
      <c r="M3" s="231"/>
      <c r="N3" s="231"/>
      <c r="O3" s="231"/>
      <c r="P3" s="231"/>
      <c r="Q3" s="231" t="s">
        <v>9</v>
      </c>
      <c r="R3" s="231"/>
      <c r="S3" s="231"/>
      <c r="T3" s="231"/>
      <c r="U3" s="232" t="s">
        <v>11</v>
      </c>
      <c r="V3" s="232"/>
      <c r="W3" s="232"/>
      <c r="X3" s="232"/>
      <c r="Y3" s="232"/>
      <c r="Z3" s="106"/>
    </row>
    <row r="4" spans="1:65" s="3" customFormat="1" ht="24" customHeight="1">
      <c r="A4" s="227"/>
      <c r="B4" s="228"/>
      <c r="C4" s="228"/>
      <c r="D4" s="229"/>
      <c r="E4" s="230"/>
      <c r="F4" s="230"/>
      <c r="G4" s="230"/>
      <c r="H4" s="230"/>
      <c r="I4" s="228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137" t="s">
        <v>82</v>
      </c>
      <c r="O4" s="228" t="s">
        <v>24</v>
      </c>
      <c r="P4" s="228" t="s">
        <v>15</v>
      </c>
      <c r="Q4" s="228" t="s">
        <v>29</v>
      </c>
      <c r="R4" s="228" t="s">
        <v>25</v>
      </c>
      <c r="S4" s="228" t="s">
        <v>26</v>
      </c>
      <c r="T4" s="228" t="s">
        <v>21</v>
      </c>
      <c r="U4" s="228" t="s">
        <v>23</v>
      </c>
      <c r="V4" s="235" t="s">
        <v>10</v>
      </c>
      <c r="W4" s="235"/>
      <c r="X4" s="228" t="s">
        <v>38</v>
      </c>
      <c r="Y4" s="228"/>
      <c r="Z4" s="29"/>
    </row>
    <row r="5" spans="1:65" s="3" customFormat="1" ht="187.5" customHeight="1">
      <c r="A5" s="227"/>
      <c r="B5" s="228"/>
      <c r="C5" s="228"/>
      <c r="D5" s="229"/>
      <c r="E5" s="230"/>
      <c r="F5" s="230"/>
      <c r="G5" s="230"/>
      <c r="H5" s="230"/>
      <c r="I5" s="227"/>
      <c r="J5" s="228"/>
      <c r="K5" s="228"/>
      <c r="L5" s="228"/>
      <c r="M5" s="228"/>
      <c r="N5" s="138" t="s">
        <v>83</v>
      </c>
      <c r="O5" s="228"/>
      <c r="P5" s="228"/>
      <c r="Q5" s="228"/>
      <c r="R5" s="228"/>
      <c r="S5" s="228"/>
      <c r="T5" s="228"/>
      <c r="U5" s="228"/>
      <c r="V5" s="108" t="s">
        <v>27</v>
      </c>
      <c r="W5" s="108" t="s">
        <v>30</v>
      </c>
      <c r="X5" s="108" t="s">
        <v>44</v>
      </c>
      <c r="Y5" s="108" t="s">
        <v>45</v>
      </c>
      <c r="Z5" s="29"/>
      <c r="AD5" s="9"/>
    </row>
    <row r="6" spans="1:65" s="3" customFormat="1" ht="21.95" customHeight="1">
      <c r="A6" s="67">
        <v>1</v>
      </c>
      <c r="B6" s="57" t="s">
        <v>72</v>
      </c>
      <c r="C6" s="91">
        <f>10500/1000000</f>
        <v>1.0500000000000001E-2</v>
      </c>
      <c r="D6" s="25"/>
      <c r="E6" s="26"/>
      <c r="F6" s="26"/>
      <c r="G6" s="26"/>
      <c r="H6" s="26"/>
      <c r="I6" s="111">
        <v>243180</v>
      </c>
      <c r="J6" s="91">
        <f>10500/1000000</f>
        <v>1.0500000000000001E-2</v>
      </c>
      <c r="K6" s="99">
        <v>44853</v>
      </c>
      <c r="L6" s="99">
        <v>44853</v>
      </c>
      <c r="M6" s="99">
        <v>44854</v>
      </c>
      <c r="N6" s="70"/>
      <c r="O6" s="99" t="s">
        <v>59</v>
      </c>
      <c r="P6" s="99"/>
      <c r="Q6" s="56" t="s">
        <v>55</v>
      </c>
      <c r="R6" s="91">
        <f>14980/1000000</f>
        <v>1.498E-2</v>
      </c>
      <c r="S6" s="99"/>
      <c r="T6" s="99"/>
      <c r="U6" s="56" t="s">
        <v>56</v>
      </c>
      <c r="V6" s="91">
        <f>14980/1000000</f>
        <v>1.498E-2</v>
      </c>
      <c r="W6" s="77"/>
      <c r="X6" s="91">
        <f>14980/1000000</f>
        <v>1.498E-2</v>
      </c>
      <c r="Y6" s="68">
        <v>24056</v>
      </c>
      <c r="Z6" s="2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9"/>
      <c r="M7" s="67"/>
      <c r="N7" s="67"/>
      <c r="O7" s="67" t="s">
        <v>84</v>
      </c>
      <c r="P7" s="67"/>
      <c r="Q7" s="29"/>
      <c r="R7" s="29"/>
      <c r="S7" s="29"/>
      <c r="T7" s="29"/>
      <c r="U7" s="29" t="s">
        <v>73</v>
      </c>
      <c r="V7" s="91">
        <f>15782.5/1000000</f>
        <v>1.5782500000000001E-2</v>
      </c>
      <c r="W7" s="29"/>
      <c r="X7" s="29"/>
      <c r="Y7" s="29"/>
      <c r="Z7" s="23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9"/>
      <c r="M8" s="67"/>
      <c r="N8" s="67"/>
      <c r="O8" s="69" t="s">
        <v>86</v>
      </c>
      <c r="P8" s="67"/>
      <c r="Q8" s="29"/>
      <c r="R8" s="29"/>
      <c r="S8" s="29"/>
      <c r="T8" s="29"/>
      <c r="U8" s="29" t="s">
        <v>58</v>
      </c>
      <c r="V8" s="91">
        <f>16178.4/1000000</f>
        <v>1.6178399999999999E-2</v>
      </c>
      <c r="W8" s="29"/>
      <c r="X8" s="29"/>
      <c r="Y8" s="29"/>
      <c r="Z8" s="23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9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</row>
    <row r="10" spans="1:65" s="3" customFormat="1" ht="21.95" customHeight="1">
      <c r="A10" s="67">
        <v>2</v>
      </c>
      <c r="B10" s="57" t="s">
        <v>88</v>
      </c>
      <c r="C10" s="91">
        <f>5700/1000000</f>
        <v>5.7000000000000002E-3</v>
      </c>
      <c r="D10" s="112"/>
      <c r="E10" s="26"/>
      <c r="F10" s="112"/>
      <c r="G10" s="26"/>
      <c r="H10" s="26"/>
      <c r="I10" s="111">
        <v>243180</v>
      </c>
      <c r="J10" s="91">
        <f>5700/1000000</f>
        <v>5.7000000000000002E-3</v>
      </c>
      <c r="K10" s="99">
        <v>44853</v>
      </c>
      <c r="L10" s="99">
        <v>44853</v>
      </c>
      <c r="M10" s="99">
        <v>44854</v>
      </c>
      <c r="N10" s="67"/>
      <c r="O10" s="99" t="s">
        <v>57</v>
      </c>
      <c r="P10" s="68"/>
      <c r="Q10" s="56" t="s">
        <v>55</v>
      </c>
      <c r="R10" s="91">
        <f>5671/1000000</f>
        <v>5.6709999999999998E-3</v>
      </c>
      <c r="S10" s="66"/>
      <c r="T10" s="66"/>
      <c r="U10" s="56" t="s">
        <v>56</v>
      </c>
      <c r="V10" s="91">
        <f>5671/1000000</f>
        <v>5.6709999999999998E-3</v>
      </c>
      <c r="W10" s="72"/>
      <c r="X10" s="91">
        <f>5671/1000000</f>
        <v>5.6709999999999998E-3</v>
      </c>
      <c r="Y10" s="68">
        <v>24056</v>
      </c>
      <c r="Z10" s="2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s="3" customFormat="1" ht="21.95" customHeight="1">
      <c r="A11" s="67"/>
      <c r="B11" s="95"/>
      <c r="C11" s="96"/>
      <c r="D11" s="113"/>
      <c r="E11" s="78"/>
      <c r="F11" s="113"/>
      <c r="G11" s="78"/>
      <c r="H11" s="114"/>
      <c r="I11" s="79"/>
      <c r="J11" s="96"/>
      <c r="K11" s="79"/>
      <c r="L11" s="79"/>
      <c r="M11" s="67"/>
      <c r="N11" s="67"/>
      <c r="O11" s="67" t="s">
        <v>84</v>
      </c>
      <c r="P11" s="67"/>
      <c r="Q11" s="56"/>
      <c r="R11" s="29"/>
      <c r="S11" s="66"/>
      <c r="T11" s="66"/>
      <c r="U11" s="29" t="s">
        <v>73</v>
      </c>
      <c r="V11" s="91">
        <f>6184.6/1000000</f>
        <v>6.1846000000000002E-3</v>
      </c>
      <c r="W11" s="72"/>
      <c r="X11" s="29"/>
      <c r="Y11" s="66"/>
      <c r="Z11" s="29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spans="1:65" s="89" customFormat="1" ht="20.25" customHeight="1">
      <c r="A12" s="85"/>
      <c r="B12" s="97"/>
      <c r="C12" s="98"/>
      <c r="D12" s="115"/>
      <c r="E12" s="83"/>
      <c r="F12" s="115"/>
      <c r="G12" s="83"/>
      <c r="H12" s="116"/>
      <c r="I12" s="84"/>
      <c r="J12" s="98"/>
      <c r="K12" s="84"/>
      <c r="L12" s="84"/>
      <c r="M12" s="86"/>
      <c r="N12" s="85"/>
      <c r="O12" s="69" t="s">
        <v>85</v>
      </c>
      <c r="P12" s="86"/>
      <c r="Q12" s="117"/>
      <c r="R12" s="87"/>
      <c r="S12" s="118"/>
      <c r="T12" s="118"/>
      <c r="U12" s="29" t="s">
        <v>58</v>
      </c>
      <c r="V12" s="91">
        <f>6259.5/1000000</f>
        <v>6.2595000000000003E-3</v>
      </c>
      <c r="W12" s="88"/>
      <c r="X12" s="87"/>
      <c r="Y12" s="118"/>
      <c r="Z12" s="2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</sheetData>
  <mergeCells count="27"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24" t="s">
        <v>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5" ht="93.75" customHeight="1" thickBot="1">
      <c r="A2" s="273" t="s">
        <v>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5"/>
    </row>
    <row r="3" spans="1:25" ht="26.25" customHeight="1">
      <c r="A3" s="266" t="s">
        <v>0</v>
      </c>
      <c r="B3" s="268" t="s">
        <v>1</v>
      </c>
      <c r="C3" s="268" t="s">
        <v>16</v>
      </c>
      <c r="D3" s="270" t="s">
        <v>2</v>
      </c>
      <c r="E3" s="236" t="s">
        <v>3</v>
      </c>
      <c r="F3" s="236" t="s">
        <v>4</v>
      </c>
      <c r="G3" s="236" t="s">
        <v>5</v>
      </c>
      <c r="H3" s="239" t="s">
        <v>6</v>
      </c>
      <c r="I3" s="242" t="s">
        <v>8</v>
      </c>
      <c r="J3" s="243"/>
      <c r="K3" s="243"/>
      <c r="L3" s="243"/>
      <c r="M3" s="243"/>
      <c r="N3" s="243"/>
      <c r="O3" s="243"/>
      <c r="P3" s="244"/>
      <c r="Q3" s="245" t="s">
        <v>9</v>
      </c>
      <c r="R3" s="246"/>
      <c r="S3" s="246"/>
      <c r="T3" s="247"/>
      <c r="U3" s="254" t="s">
        <v>11</v>
      </c>
      <c r="V3" s="255"/>
      <c r="W3" s="255"/>
      <c r="X3" s="255"/>
      <c r="Y3" s="256"/>
    </row>
    <row r="4" spans="1:25" s="3" customFormat="1" ht="24" customHeight="1">
      <c r="A4" s="267"/>
      <c r="B4" s="269"/>
      <c r="C4" s="269"/>
      <c r="D4" s="271"/>
      <c r="E4" s="237"/>
      <c r="F4" s="237"/>
      <c r="G4" s="237"/>
      <c r="H4" s="240"/>
      <c r="I4" s="248" t="s">
        <v>17</v>
      </c>
      <c r="J4" s="250" t="s">
        <v>18</v>
      </c>
      <c r="K4" s="250" t="s">
        <v>12</v>
      </c>
      <c r="L4" s="250" t="s">
        <v>13</v>
      </c>
      <c r="M4" s="250" t="s">
        <v>14</v>
      </c>
      <c r="N4" s="250" t="s">
        <v>7</v>
      </c>
      <c r="O4" s="250" t="s">
        <v>19</v>
      </c>
      <c r="P4" s="259" t="s">
        <v>15</v>
      </c>
      <c r="Q4" s="261" t="s">
        <v>28</v>
      </c>
      <c r="R4" s="250" t="s">
        <v>20</v>
      </c>
      <c r="S4" s="250" t="s">
        <v>22</v>
      </c>
      <c r="T4" s="263" t="s">
        <v>21</v>
      </c>
      <c r="U4" s="248" t="s">
        <v>23</v>
      </c>
      <c r="V4" s="252" t="s">
        <v>10</v>
      </c>
      <c r="W4" s="253"/>
      <c r="X4" s="257" t="s">
        <v>38</v>
      </c>
      <c r="Y4" s="258"/>
    </row>
    <row r="5" spans="1:25" s="3" customFormat="1" ht="210.75" thickBot="1">
      <c r="A5" s="249"/>
      <c r="B5" s="251"/>
      <c r="C5" s="251"/>
      <c r="D5" s="272"/>
      <c r="E5" s="238"/>
      <c r="F5" s="238"/>
      <c r="G5" s="238"/>
      <c r="H5" s="241"/>
      <c r="I5" s="249"/>
      <c r="J5" s="251"/>
      <c r="K5" s="251"/>
      <c r="L5" s="251"/>
      <c r="M5" s="251"/>
      <c r="N5" s="251"/>
      <c r="O5" s="251"/>
      <c r="P5" s="260"/>
      <c r="Q5" s="262"/>
      <c r="R5" s="251"/>
      <c r="S5" s="251"/>
      <c r="T5" s="264"/>
      <c r="U5" s="26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2023-03-10T09:05:32Z</cp:lastPrinted>
  <dcterms:created xsi:type="dcterms:W3CDTF">2018-10-03T07:36:52Z</dcterms:created>
  <dcterms:modified xsi:type="dcterms:W3CDTF">2023-07-08T06:30:34Z</dcterms:modified>
</cp:coreProperties>
</file>