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กาศแผนการจัดซื้อจัดจ้างรายไตรมาส\แบบรายงาน สขร.1\งบประมาณ พ.ศ. 2566\"/>
    </mc:Choice>
  </mc:AlternateContent>
  <xr:revisionPtr revIDLastSave="0" documentId="13_ncr:1_{A7431429-CEC7-4018-8D59-B49F309C6EA0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</definedNames>
  <calcPr calcId="191029"/>
</workbook>
</file>

<file path=xl/calcChain.xml><?xml version="1.0" encoding="utf-8"?>
<calcChain xmlns="http://schemas.openxmlformats.org/spreadsheetml/2006/main">
  <c r="X15" i="10" l="1"/>
  <c r="X10" i="10"/>
  <c r="X6" i="10"/>
  <c r="I6" i="11"/>
  <c r="G7" i="11"/>
  <c r="G6" i="11"/>
  <c r="J8" i="9" l="1"/>
  <c r="C8" i="9"/>
  <c r="I11" i="11" l="1"/>
  <c r="G13" i="11"/>
  <c r="G12" i="11"/>
  <c r="G11" i="11"/>
  <c r="D11" i="11"/>
  <c r="C11" i="11"/>
  <c r="I8" i="11"/>
  <c r="G10" i="11"/>
  <c r="G9" i="11"/>
  <c r="G8" i="11"/>
  <c r="D8" i="11"/>
  <c r="C8" i="11"/>
  <c r="V12" i="10"/>
  <c r="V11" i="10"/>
  <c r="V8" i="10"/>
  <c r="V7" i="10"/>
  <c r="V10" i="10"/>
  <c r="V6" i="10"/>
  <c r="R10" i="10"/>
  <c r="R6" i="10"/>
  <c r="J10" i="10"/>
  <c r="J6" i="10"/>
  <c r="C6" i="10"/>
  <c r="C10" i="10"/>
  <c r="J6" i="9"/>
  <c r="C6" i="9"/>
  <c r="D6" i="11"/>
  <c r="C6" i="11"/>
  <c r="X15" i="9" l="1"/>
  <c r="X11" i="9" l="1"/>
  <c r="V11" i="9" l="1"/>
  <c r="R13" i="9"/>
  <c r="R15" i="9"/>
  <c r="V15" i="9"/>
  <c r="R11" i="9"/>
  <c r="I18" i="11"/>
  <c r="G16" i="11"/>
  <c r="G18" i="11"/>
  <c r="I15" i="11"/>
  <c r="G15" i="11"/>
  <c r="I20" i="11"/>
  <c r="G21" i="11"/>
  <c r="G20" i="11"/>
  <c r="D15" i="11"/>
  <c r="D18" i="11"/>
  <c r="V16" i="10"/>
  <c r="V15" i="10"/>
  <c r="R15" i="10"/>
  <c r="J11" i="9" l="1"/>
  <c r="J15" i="9"/>
  <c r="C15" i="11" l="1"/>
  <c r="C18" i="11"/>
  <c r="C20" i="11"/>
  <c r="D20" i="11"/>
  <c r="J15" i="10"/>
  <c r="C15" i="10" l="1"/>
  <c r="C15" i="9"/>
  <c r="C11" i="9"/>
</calcChain>
</file>

<file path=xl/sharedStrings.xml><?xml version="1.0" encoding="utf-8"?>
<sst xmlns="http://schemas.openxmlformats.org/spreadsheetml/2006/main" count="229" uniqueCount="108">
  <si>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</si>
  <si>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</si>
  <si>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</si>
  <si>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</si>
  <si>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</si>
  <si>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</si>
  <si>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</si>
  <si>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</si>
  <si>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</si>
  <si>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</si>
  <si>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</si>
  <si>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</si>
  <si>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</si>
  <si>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</si>
  <si>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</si>
  <si>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</si>
  <si>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</si>
  <si>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</si>
  <si>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</si>
  <si>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</si>
  <si>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</si>
  <si>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</si>
  <si>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</si>
  <si>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</si>
  <si>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</si>
  <si>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</si>
  <si>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</si>
  <si>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</si>
  <si>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</si>
  <si>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</si>
  <si>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</si>
  <si>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</si>
  <si>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</si>
  <si>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</si>
  <si>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</si>
  <si>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</si>
  <si>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</si>
  <si>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</si>
  <si>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</si>
  <si>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</si>
  <si>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</si>
  <si>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</si>
  <si>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</si>
  <si>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</si>
  <si>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</si>
  <si>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</si>
  <si>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</si>
  <si>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ปรับปรุงสถานีสูบน้ำถังสูง จำนวน 1 งาน</t>
  </si>
  <si>
    <t>e=bidding</t>
  </si>
  <si>
    <t>ก่อสร้างห้องน้ำสำหรับโรงยิม จำนวน 1 งาน</t>
  </si>
  <si>
    <t>ราคาอยู่ในวงเงินงบประมาณที่ได้รับและถูกต้องตามประกาศมหาวิทยาลัย</t>
  </si>
  <si>
    <t>งบประมาณ
ที่ได้รับ
(บาท)
(หน่วย:ลบ.)</t>
  </si>
  <si>
    <t>ราคากลาง
(บาท)
(หน่วย:ลบ.)</t>
  </si>
  <si>
    <t>วงเงิน
จ้าง
(บาท)
(หน่วย:ลบ.)</t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</si>
  <si>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</si>
  <si>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ราคาที่ดีสุด
และถูกต้อง
ตามประกาศ</t>
  </si>
  <si>
    <t>พร้อมกระเช้าซ่อมไฟฟ้า จำนวน 1 คัน</t>
  </si>
  <si>
    <t>ห้างหุ้นส่วนจำกัด พิสิฐกลการ</t>
  </si>
  <si>
    <t>1. ห้างหุ้นส่วนจำกัด พิสิฐกลการ</t>
  </si>
  <si>
    <t>101/3</t>
  </si>
  <si>
    <t>3. บริษัท ดี.เอ็ม.ไอ. จำกัด</t>
  </si>
  <si>
    <t>101/2</t>
  </si>
  <si>
    <t>หน่วยงาน  :  สำนักงานอธิการบดี  กองงาน วิทยาเขตปราจีนบุรี</t>
  </si>
  <si>
    <t>รถยนต์บรรทุกติดตั้งเครนไฮโดรลิคพร้อมกระเช้า ซ่อมไฟฟ้า จำนวน 1 คัน</t>
  </si>
  <si>
    <t>รถยนต์บรรทุกติดตั้งเคนไฮโดรลิค</t>
  </si>
  <si>
    <t>บริษัท พรเลิศการช่าง จำกัด</t>
  </si>
  <si>
    <t>1. บริษัทพรเลิศการช่าง จำกัด</t>
  </si>
  <si>
    <t>2. บริษัท อมตะมอเตอร์เซล จำกัด</t>
  </si>
  <si>
    <t>1.บริษัท พรเลิศการช่าง จำกัด</t>
  </si>
  <si>
    <t>2.บริษัท อมตะมอเตอร์เซลล์ จำกัด</t>
  </si>
  <si>
    <t>ราคาอยู่ในวงเงินงบประมาณที่ได้รับ</t>
  </si>
  <si>
    <t>และถูกต้องตามประกาศมหาวิทยาลัย</t>
  </si>
  <si>
    <t>1. บริษัท ลีดเดอร์ปั๊มแมชชีนเนอรี่ จำกัด</t>
  </si>
  <si>
    <t>2. บริษัท ไฮโดร โปรดักส์ เอ็กเซลเล้นท์ จำกัด</t>
  </si>
  <si>
    <t>กิจการร่วมค้า CF and Zeno</t>
  </si>
  <si>
    <t>สนอ.ปจ.08/2565</t>
  </si>
  <si>
    <t>สนอ.ปจ.07/2565</t>
  </si>
  <si>
    <t>5 พ.ค.2565</t>
  </si>
  <si>
    <t xml:space="preserve">กิจการร่วมค้า </t>
  </si>
  <si>
    <t>CF and Zeno</t>
  </si>
  <si>
    <t>บริษัท ลีดเดอร์ปั๊ม</t>
  </si>
  <si>
    <t>แมชชีนเนอรี่ จำกัด</t>
  </si>
  <si>
    <t>17 พ.ค.2565</t>
  </si>
  <si>
    <t>ค่าใช้สอย
(ค่าใช้จ่ายที่ต้องจ่ายเป็นงวด ๆ ใน 1 ปี เริ่มทำงาน 1 ตุลาคม) 
 ในรอบเดือน มิถุนายน หน่วยงาน สำนักงานอธิการบดี</t>
  </si>
  <si>
    <t>งวดที่ 1 (19/7/2565)</t>
  </si>
  <si>
    <t>งวดที่ 1 (2/8/2565)</t>
  </si>
  <si>
    <t>สนอ.ปจ.1/2565</t>
  </si>
  <si>
    <t>20 ก.ย.2565</t>
  </si>
  <si>
    <t>หมายเหตุ</t>
  </si>
  <si>
    <t>กันเหลื่อมปี งบประมาณ 2565</t>
  </si>
  <si>
    <t>การเร่งรัดและติดตามผลการดำเนินงานการจัดซื้อจัดจ้างปีงบประมาณ พ.ศ. 2566</t>
  </si>
  <si>
    <t>ก่อสร้างขุดลอกรางระบายน้ำ และวางท่อระบายน้ำ ลงบ่อกักเก็บน้ำ มหาวิทยาลัยเทคโนโลยีพระจอมเกล้าพระนครเหนือ วิทยาเขตปราจีนบุรี</t>
  </si>
  <si>
    <t>ไขควงไฟฟ้าไรสาย จำนวน 2 ชุด</t>
  </si>
  <si>
    <t>แม่แรงตะเฆ่ จำนวน 1 เครื่อง</t>
  </si>
  <si>
    <t>2. บริษัท ทรัพย์ธาราวัสดุ จำกัด</t>
  </si>
  <si>
    <t>ไขควงไฟฟ้าไรสาย</t>
  </si>
  <si>
    <t>20 ต.ค.2565</t>
  </si>
  <si>
    <t>ประจำปีงบประมาณ พ.ศ. 2565 (เงินเหลื่อมปี)</t>
  </si>
  <si>
    <t>ประจำปีงบประมาณ พ.ศ. 2565 (เงินกันเหลื่อม)</t>
  </si>
  <si>
    <t>ค่าครุภัณฑ์
  ในรอบเดือน พฤศจิกายน 2565 หน่วยงาน สำนักงานอธิการบดี กองงาน วิทยาเขตปราจีนบุรี</t>
  </si>
  <si>
    <t>ยกเลิก ประกาศ</t>
  </si>
  <si>
    <t>-</t>
  </si>
  <si>
    <t>งวดที่ 2-3 (23/11/2565)</t>
  </si>
  <si>
    <t>สรุปผลการดำเนินการจัดซื้อจัดจ้างเงินงบประมาณ ในรอบเดือนธันวาคม</t>
  </si>
  <si>
    <t>วันที่ 29 ธันวาคม 2565</t>
  </si>
  <si>
    <t>1. ห้างหุ้นส่วนจำกัด นันทวรรณ คอนกรีต</t>
  </si>
  <si>
    <t>2. บริษัท แอดวานซ์ เทเลคอม โซลูชั่น จำกัด</t>
  </si>
  <si>
    <t>ค่าที่ดินและสิ่งก่อสร้าง
  ในรอบเดือน ธันวาคม 2565 หน่วยงาน สำนักงานอธิการบดี  กองงาน วิทยาเขตปราจีนบุรี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</si>
</sst>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[$-107041E]d\ mmm\ yy;@"/>
  </numFmts>
  <fonts count="27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3" fontId="1" fillId="0" borderId="1" xfId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textRotation="90"/>
    </xf>
    <xf numFmtId="15" fontId="15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5" fillId="0" borderId="1" xfId="1" applyNumberFormat="1" applyFont="1" applyBorder="1" applyAlignment="1">
      <alignment horizontal="right"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164" fontId="17" fillId="0" borderId="2" xfId="1" applyNumberFormat="1" applyFont="1" applyBorder="1" applyAlignment="1">
      <alignment vertical="top" wrapText="1"/>
    </xf>
    <xf numFmtId="0" fontId="17" fillId="0" borderId="2" xfId="0" applyFont="1" applyBorder="1" applyAlignment="1">
      <alignment horizontal="right" vertical="top" wrapText="1"/>
    </xf>
    <xf numFmtId="0" fontId="17" fillId="0" borderId="2" xfId="0" applyFont="1" applyBorder="1" applyAlignment="1">
      <alignment horizontal="left" vertical="top" wrapText="1"/>
    </xf>
    <xf numFmtId="167" fontId="17" fillId="0" borderId="4" xfId="0" applyNumberFormat="1" applyFont="1" applyBorder="1" applyAlignment="1">
      <alignment vertical="top"/>
    </xf>
    <xf numFmtId="49" fontId="17" fillId="0" borderId="2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167" fontId="1" fillId="0" borderId="2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4" fontId="17" fillId="0" borderId="1" xfId="1" applyNumberFormat="1" applyFont="1" applyBorder="1" applyAlignment="1">
      <alignment vertical="center" wrapText="1"/>
    </xf>
    <xf numFmtId="0" fontId="17" fillId="0" borderId="7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168" fontId="15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8" fontId="1" fillId="2" borderId="1" xfId="1" applyNumberFormat="1" applyFont="1" applyFill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15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/>
    </xf>
    <xf numFmtId="0" fontId="1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7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 textRotation="90"/>
    </xf>
    <xf numFmtId="0" fontId="23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167" fontId="17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167" fontId="17" fillId="0" borderId="1" xfId="0" applyNumberFormat="1" applyFont="1" applyBorder="1" applyAlignment="1">
      <alignment horizontal="right" vertical="center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5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64" fontId="15" fillId="0" borderId="3" xfId="1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164" fontId="26" fillId="0" borderId="1" xfId="1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25" fillId="0" borderId="44" xfId="0" applyFont="1" applyBorder="1" applyAlignment="1">
      <alignment horizontal="center" vertical="top"/>
    </xf>
    <xf numFmtId="0" fontId="25" fillId="0" borderId="25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44647</xdr:colOff>
      <xdr:row>4</xdr:row>
      <xdr:rowOff>1574572</xdr:rowOff>
    </xdr:from>
    <xdr:to>
      <xdr:col>3</xdr:col>
      <xdr:colOff>294679</xdr:colOff>
      <xdr:row>4</xdr:row>
      <xdr:rowOff>1776978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 flipV="1">
          <a:off x="4792264" y="3449806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29764</xdr:colOff>
      <xdr:row>4</xdr:row>
      <xdr:rowOff>1589450</xdr:rowOff>
    </xdr:from>
    <xdr:to>
      <xdr:col>4</xdr:col>
      <xdr:colOff>279796</xdr:colOff>
      <xdr:row>4</xdr:row>
      <xdr:rowOff>1791856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 flipV="1">
          <a:off x="5089920" y="346468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4</xdr:row>
      <xdr:rowOff>1589447</xdr:rowOff>
    </xdr:from>
    <xdr:to>
      <xdr:col>7</xdr:col>
      <xdr:colOff>282773</xdr:colOff>
      <xdr:row>4</xdr:row>
      <xdr:rowOff>1791853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10800000" flipV="1">
          <a:off x="6030514" y="3464681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41670</xdr:colOff>
      <xdr:row>10</xdr:row>
      <xdr:rowOff>47577</xdr:rowOff>
    </xdr:from>
    <xdr:to>
      <xdr:col>7</xdr:col>
      <xdr:colOff>282177</xdr:colOff>
      <xdr:row>10</xdr:row>
      <xdr:rowOff>249983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 rot="10800000" flipV="1">
          <a:off x="6039443" y="4051054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464345</xdr:colOff>
      <xdr:row>4</xdr:row>
      <xdr:rowOff>1238247</xdr:rowOff>
    </xdr:from>
    <xdr:to>
      <xdr:col>21</xdr:col>
      <xdr:colOff>714377</xdr:colOff>
      <xdr:row>4</xdr:row>
      <xdr:rowOff>1440653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10800000" flipV="1">
          <a:off x="21990845" y="313372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226219</xdr:colOff>
      <xdr:row>4</xdr:row>
      <xdr:rowOff>1262060</xdr:rowOff>
    </xdr:from>
    <xdr:to>
      <xdr:col>22</xdr:col>
      <xdr:colOff>476251</xdr:colOff>
      <xdr:row>4</xdr:row>
      <xdr:rowOff>1464466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10800000" flipV="1">
          <a:off x="22876669" y="315753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14</xdr:row>
      <xdr:rowOff>47624</xdr:rowOff>
    </xdr:from>
    <xdr:to>
      <xdr:col>7</xdr:col>
      <xdr:colOff>282773</xdr:colOff>
      <xdr:row>14</xdr:row>
      <xdr:rowOff>250030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rot="10800000" flipV="1">
          <a:off x="6030514" y="4616647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44649</xdr:colOff>
      <xdr:row>4</xdr:row>
      <xdr:rowOff>1577579</xdr:rowOff>
    </xdr:from>
    <xdr:to>
      <xdr:col>5</xdr:col>
      <xdr:colOff>294681</xdr:colOff>
      <xdr:row>4</xdr:row>
      <xdr:rowOff>1779985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78778DC6-B212-458E-8E72-183B2268A81C}"/>
            </a:ext>
          </a:extLst>
        </xdr:cNvPr>
        <xdr:cNvSpPr/>
      </xdr:nvSpPr>
      <xdr:spPr>
        <a:xfrm rot="10800000" flipV="1">
          <a:off x="5417344" y="3452813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44648</xdr:colOff>
      <xdr:row>4</xdr:row>
      <xdr:rowOff>1592461</xdr:rowOff>
    </xdr:from>
    <xdr:to>
      <xdr:col>6</xdr:col>
      <xdr:colOff>294680</xdr:colOff>
      <xdr:row>4</xdr:row>
      <xdr:rowOff>1794867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A797721A-135C-4843-A8C9-1029330484F5}"/>
            </a:ext>
          </a:extLst>
        </xdr:cNvPr>
        <xdr:cNvSpPr/>
      </xdr:nvSpPr>
      <xdr:spPr>
        <a:xfrm rot="10800000" flipV="1">
          <a:off x="5729882" y="346769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178595</xdr:colOff>
      <xdr:row>14</xdr:row>
      <xdr:rowOff>44649</xdr:rowOff>
    </xdr:from>
    <xdr:to>
      <xdr:col>22</xdr:col>
      <xdr:colOff>428627</xdr:colOff>
      <xdr:row>14</xdr:row>
      <xdr:rowOff>247055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B51CF00-342E-45F4-8ABE-0A2FAA00D0CC}"/>
            </a:ext>
          </a:extLst>
        </xdr:cNvPr>
        <xdr:cNvSpPr/>
      </xdr:nvSpPr>
      <xdr:spPr>
        <a:xfrm rot="10800000" flipV="1">
          <a:off x="20002501" y="461367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44649</xdr:colOff>
      <xdr:row>5</xdr:row>
      <xdr:rowOff>342301</xdr:rowOff>
    </xdr:from>
    <xdr:to>
      <xdr:col>7</xdr:col>
      <xdr:colOff>285156</xdr:colOff>
      <xdr:row>5</xdr:row>
      <xdr:rowOff>544707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E9FB30F7-30C3-4F74-842B-EE7A0F660928}"/>
            </a:ext>
          </a:extLst>
        </xdr:cNvPr>
        <xdr:cNvSpPr/>
      </xdr:nvSpPr>
      <xdr:spPr>
        <a:xfrm rot="10800000" flipV="1">
          <a:off x="6042422" y="4345778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44649</xdr:colOff>
      <xdr:row>7</xdr:row>
      <xdr:rowOff>342301</xdr:rowOff>
    </xdr:from>
    <xdr:to>
      <xdr:col>7</xdr:col>
      <xdr:colOff>285156</xdr:colOff>
      <xdr:row>7</xdr:row>
      <xdr:rowOff>544707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977B7607-EB00-49D2-829D-1AF772E9F55D}"/>
            </a:ext>
          </a:extLst>
        </xdr:cNvPr>
        <xdr:cNvSpPr/>
      </xdr:nvSpPr>
      <xdr:spPr>
        <a:xfrm rot="10800000" flipV="1">
          <a:off x="6042422" y="4345778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163295</xdr:colOff>
      <xdr:row>4</xdr:row>
      <xdr:rowOff>2039831</xdr:rowOff>
    </xdr:from>
    <xdr:to>
      <xdr:col>22</xdr:col>
      <xdr:colOff>427878</xdr:colOff>
      <xdr:row>4</xdr:row>
      <xdr:rowOff>2251498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421781" y="39314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1931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555075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6038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8800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5265758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557450</xdr:colOff>
      <xdr:row>4</xdr:row>
      <xdr:rowOff>2028141</xdr:rowOff>
    </xdr:from>
    <xdr:to>
      <xdr:col>21</xdr:col>
      <xdr:colOff>822033</xdr:colOff>
      <xdr:row>4</xdr:row>
      <xdr:rowOff>2239808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0150375" y="39236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5</xdr:row>
      <xdr:rowOff>27655</xdr:rowOff>
    </xdr:from>
    <xdr:to>
      <xdr:col>22</xdr:col>
      <xdr:colOff>481538</xdr:colOff>
      <xdr:row>5</xdr:row>
      <xdr:rowOff>239322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21145124" y="515237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40245</xdr:colOff>
      <xdr:row>5</xdr:row>
      <xdr:rowOff>26830</xdr:rowOff>
    </xdr:from>
    <xdr:to>
      <xdr:col>5</xdr:col>
      <xdr:colOff>262493</xdr:colOff>
      <xdr:row>5</xdr:row>
      <xdr:rowOff>253313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4266125" y="5151548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40245</xdr:colOff>
      <xdr:row>14</xdr:row>
      <xdr:rowOff>26830</xdr:rowOff>
    </xdr:from>
    <xdr:to>
      <xdr:col>7</xdr:col>
      <xdr:colOff>262493</xdr:colOff>
      <xdr:row>14</xdr:row>
      <xdr:rowOff>253313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5621090" y="43063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174401</xdr:colOff>
      <xdr:row>9</xdr:row>
      <xdr:rowOff>40245</xdr:rowOff>
    </xdr:from>
    <xdr:to>
      <xdr:col>22</xdr:col>
      <xdr:colOff>438984</xdr:colOff>
      <xdr:row>9</xdr:row>
      <xdr:rowOff>251912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18432887" y="572841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58492</xdr:colOff>
      <xdr:row>9</xdr:row>
      <xdr:rowOff>45080</xdr:rowOff>
    </xdr:from>
    <xdr:to>
      <xdr:col>5</xdr:col>
      <xdr:colOff>280740</xdr:colOff>
      <xdr:row>9</xdr:row>
      <xdr:rowOff>271563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959665B1-C943-48CA-9CB2-3A378652D50A}"/>
            </a:ext>
          </a:extLst>
        </xdr:cNvPr>
        <xdr:cNvSpPr/>
      </xdr:nvSpPr>
      <xdr:spPr>
        <a:xfrm>
          <a:off x="4284372" y="573324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120735</xdr:colOff>
      <xdr:row>14</xdr:row>
      <xdr:rowOff>40245</xdr:rowOff>
    </xdr:from>
    <xdr:to>
      <xdr:col>22</xdr:col>
      <xdr:colOff>385318</xdr:colOff>
      <xdr:row>14</xdr:row>
      <xdr:rowOff>251912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65189D74-52C7-4DD3-8ED5-41171159D8F6}"/>
            </a:ext>
          </a:extLst>
        </xdr:cNvPr>
        <xdr:cNvSpPr/>
      </xdr:nvSpPr>
      <xdr:spPr>
        <a:xfrm>
          <a:off x="18379221" y="43197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A13" zoomScale="90" zoomScaleNormal="90" zoomScaleSheetLayoutView="80" workbookViewId="0">
      <selection activeCell="M8" sqref="M8"/>
    </sheetView>
  </sheetViews>
  <sheetFormatPr defaultRowHeight="21"/>
  <cols>
    <col min="1" max="1" width="8.7109375" style="61" customWidth="1"/>
    <col min="2" max="2" width="40.7109375" style="74" customWidth="1"/>
    <col min="3" max="3" width="18.5703125" style="49" bestFit="1" customWidth="1"/>
    <col min="4" max="4" width="16.42578125" style="49" bestFit="1" customWidth="1"/>
    <col min="5" max="5" width="13" style="68" customWidth="1"/>
    <col min="6" max="6" width="38.7109375" style="62" customWidth="1"/>
    <col min="7" max="7" width="19.28515625" style="63" customWidth="1"/>
    <col min="8" max="8" width="35.7109375" style="64" customWidth="1"/>
    <col min="9" max="9" width="11" style="65" bestFit="1" customWidth="1"/>
    <col min="10" max="10" width="18.7109375" style="66" customWidth="1"/>
    <col min="11" max="11" width="14.7109375" style="67" customWidth="1"/>
    <col min="12" max="12" width="14.42578125" style="68" customWidth="1"/>
    <col min="13" max="13" width="15.7109375" style="1" customWidth="1"/>
  </cols>
  <sheetData>
    <row r="1" spans="1:13" s="52" customFormat="1" ht="28.5">
      <c r="A1" s="175" t="s">
        <v>31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"/>
    </row>
    <row r="2" spans="1:13" s="53" customFormat="1" ht="28.5">
      <c r="A2" s="177" t="s">
        <v>103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"/>
    </row>
    <row r="3" spans="1:13" s="53" customFormat="1" ht="28.5">
      <c r="A3" s="177" t="s">
        <v>62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"/>
    </row>
    <row r="4" spans="1:13" s="53" customFormat="1" ht="28.5">
      <c r="A4" s="179" t="s">
        <v>104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"/>
    </row>
    <row r="5" spans="1:13" s="54" customFormat="1" ht="73.5" customHeight="1">
      <c r="A5" s="78" t="s">
        <v>32</v>
      </c>
      <c r="B5" s="79" t="s">
        <v>33</v>
      </c>
      <c r="C5" s="79" t="s">
        <v>41</v>
      </c>
      <c r="D5" s="78" t="s">
        <v>34</v>
      </c>
      <c r="E5" s="79" t="s">
        <v>35</v>
      </c>
      <c r="F5" s="181" t="s">
        <v>36</v>
      </c>
      <c r="G5" s="182"/>
      <c r="H5" s="183" t="s">
        <v>37</v>
      </c>
      <c r="I5" s="184"/>
      <c r="J5" s="79" t="s">
        <v>42</v>
      </c>
      <c r="K5" s="183" t="s">
        <v>43</v>
      </c>
      <c r="L5" s="184"/>
      <c r="M5" s="133" t="s">
        <v>88</v>
      </c>
    </row>
    <row r="6" spans="1:13" s="160" customFormat="1" ht="39.950000000000003" customHeight="1">
      <c r="A6" s="188">
        <v>1</v>
      </c>
      <c r="B6" s="185" t="s">
        <v>91</v>
      </c>
      <c r="C6" s="120">
        <f>1592500/1000000</f>
        <v>1.5925</v>
      </c>
      <c r="D6" s="120">
        <f>1610148.95/1000000</f>
        <v>1.6101489499999999</v>
      </c>
      <c r="E6" s="73" t="s">
        <v>48</v>
      </c>
      <c r="F6" s="149" t="s">
        <v>105</v>
      </c>
      <c r="G6" s="163">
        <f>1550000/1000000</f>
        <v>1.55</v>
      </c>
      <c r="H6" s="149" t="s">
        <v>105</v>
      </c>
      <c r="I6" s="163">
        <f>1550000/1000000</f>
        <v>1.55</v>
      </c>
      <c r="J6" s="170" t="s">
        <v>50</v>
      </c>
      <c r="K6" s="159"/>
      <c r="L6" s="159"/>
      <c r="M6" s="133"/>
    </row>
    <row r="7" spans="1:13" s="160" customFormat="1" ht="39.950000000000003" customHeight="1">
      <c r="A7" s="189"/>
      <c r="B7" s="186"/>
      <c r="C7" s="120"/>
      <c r="D7" s="120"/>
      <c r="E7" s="73"/>
      <c r="F7" s="149" t="s">
        <v>106</v>
      </c>
      <c r="G7" s="163">
        <f>1550148/1000000</f>
        <v>1.5501480000000001</v>
      </c>
      <c r="H7" s="159"/>
      <c r="I7" s="159"/>
      <c r="J7" s="171"/>
      <c r="K7" s="159"/>
      <c r="L7" s="159"/>
      <c r="M7" s="133"/>
    </row>
    <row r="8" spans="1:13" s="160" customFormat="1" ht="35.1" customHeight="1">
      <c r="A8" s="190">
        <v>2</v>
      </c>
      <c r="B8" s="158" t="s">
        <v>93</v>
      </c>
      <c r="C8" s="163">
        <f>10500/1000000</f>
        <v>1.0500000000000001E-2</v>
      </c>
      <c r="D8" s="163">
        <f>10500/1000000</f>
        <v>1.0500000000000001E-2</v>
      </c>
      <c r="E8" s="164" t="s">
        <v>4</v>
      </c>
      <c r="F8" s="165" t="s">
        <v>58</v>
      </c>
      <c r="G8" s="163">
        <f>14980/1000000</f>
        <v>1.498E-2</v>
      </c>
      <c r="H8" s="165" t="s">
        <v>58</v>
      </c>
      <c r="I8" s="163">
        <f>14980/1000000</f>
        <v>1.498E-2</v>
      </c>
      <c r="J8" s="185" t="s">
        <v>50</v>
      </c>
      <c r="K8" s="164" t="s">
        <v>61</v>
      </c>
      <c r="L8" s="132" t="s">
        <v>96</v>
      </c>
      <c r="M8" s="134"/>
    </row>
    <row r="9" spans="1:13" s="160" customFormat="1" ht="35.1" customHeight="1">
      <c r="A9" s="191"/>
      <c r="B9" s="158"/>
      <c r="C9" s="161"/>
      <c r="D9" s="161"/>
      <c r="E9" s="162"/>
      <c r="F9" s="29" t="s">
        <v>94</v>
      </c>
      <c r="G9" s="94">
        <f>15782.5/1000000</f>
        <v>1.5782500000000001E-2</v>
      </c>
      <c r="H9" s="159"/>
      <c r="I9" s="159"/>
      <c r="J9" s="187"/>
      <c r="K9" s="159"/>
      <c r="L9" s="166"/>
      <c r="M9" s="133"/>
    </row>
    <row r="10" spans="1:13" s="160" customFormat="1" ht="35.1" customHeight="1">
      <c r="A10" s="192"/>
      <c r="B10" s="158"/>
      <c r="C10" s="161"/>
      <c r="D10" s="161"/>
      <c r="E10" s="162"/>
      <c r="F10" s="29" t="s">
        <v>60</v>
      </c>
      <c r="G10" s="94">
        <f>16178.4/1000000</f>
        <v>1.6178399999999999E-2</v>
      </c>
      <c r="H10" s="159"/>
      <c r="I10" s="159"/>
      <c r="J10" s="186"/>
      <c r="K10" s="159"/>
      <c r="L10" s="166"/>
      <c r="M10" s="133"/>
    </row>
    <row r="11" spans="1:13" s="160" customFormat="1" ht="35.1" customHeight="1">
      <c r="A11" s="188">
        <v>3</v>
      </c>
      <c r="B11" s="158" t="s">
        <v>95</v>
      </c>
      <c r="C11" s="120">
        <f>5700/1000000</f>
        <v>5.7000000000000002E-3</v>
      </c>
      <c r="D11" s="120">
        <f>5700/1000000</f>
        <v>5.7000000000000002E-3</v>
      </c>
      <c r="E11" s="164" t="s">
        <v>4</v>
      </c>
      <c r="F11" s="165" t="s">
        <v>58</v>
      </c>
      <c r="G11" s="120">
        <f>5671/1000000</f>
        <v>5.6709999999999998E-3</v>
      </c>
      <c r="H11" s="165" t="s">
        <v>58</v>
      </c>
      <c r="I11" s="120">
        <f>5671/1000000</f>
        <v>5.6709999999999998E-3</v>
      </c>
      <c r="J11" s="185" t="s">
        <v>50</v>
      </c>
      <c r="K11" s="164" t="s">
        <v>59</v>
      </c>
      <c r="L11" s="132" t="s">
        <v>96</v>
      </c>
      <c r="M11" s="133"/>
    </row>
    <row r="12" spans="1:13" s="160" customFormat="1" ht="35.1" customHeight="1">
      <c r="A12" s="193"/>
      <c r="B12" s="158"/>
      <c r="C12" s="161"/>
      <c r="D12" s="161"/>
      <c r="E12" s="162"/>
      <c r="F12" s="29" t="s">
        <v>94</v>
      </c>
      <c r="G12" s="94">
        <f>6184.6/1000000</f>
        <v>6.1846000000000002E-3</v>
      </c>
      <c r="H12" s="159"/>
      <c r="I12" s="159"/>
      <c r="J12" s="187"/>
      <c r="K12" s="159"/>
      <c r="L12" s="166"/>
      <c r="M12" s="133"/>
    </row>
    <row r="13" spans="1:13" s="160" customFormat="1" ht="35.1" customHeight="1">
      <c r="A13" s="189"/>
      <c r="B13" s="158"/>
      <c r="C13" s="161"/>
      <c r="D13" s="161"/>
      <c r="E13" s="162"/>
      <c r="F13" s="29" t="s">
        <v>60</v>
      </c>
      <c r="G13" s="94">
        <f>6259.5/1000000</f>
        <v>6.2595000000000003E-3</v>
      </c>
      <c r="H13" s="159"/>
      <c r="I13" s="159"/>
      <c r="J13" s="186"/>
      <c r="K13" s="159"/>
      <c r="L13" s="159"/>
      <c r="M13" s="133"/>
    </row>
    <row r="14" spans="1:13" s="160" customFormat="1" ht="30" customHeight="1">
      <c r="A14" s="172" t="s">
        <v>97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4"/>
    </row>
    <row r="15" spans="1:13" s="121" customFormat="1" ht="50.1" customHeight="1">
      <c r="A15" s="109">
        <v>4</v>
      </c>
      <c r="B15" s="122" t="s">
        <v>47</v>
      </c>
      <c r="C15" s="120">
        <f>1580000/1000000</f>
        <v>1.58</v>
      </c>
      <c r="D15" s="120">
        <f>1597790.25/1000000</f>
        <v>1.5977902500000001</v>
      </c>
      <c r="E15" s="73" t="s">
        <v>48</v>
      </c>
      <c r="F15" s="106" t="s">
        <v>72</v>
      </c>
      <c r="G15" s="120">
        <f>1370000/1000000</f>
        <v>1.37</v>
      </c>
      <c r="H15" s="106" t="s">
        <v>72</v>
      </c>
      <c r="I15" s="120">
        <f>1370000/1000000</f>
        <v>1.37</v>
      </c>
      <c r="J15" s="170" t="s">
        <v>50</v>
      </c>
      <c r="K15" s="73" t="s">
        <v>75</v>
      </c>
      <c r="L15" s="73" t="s">
        <v>82</v>
      </c>
      <c r="M15" s="23" t="s">
        <v>89</v>
      </c>
    </row>
    <row r="16" spans="1:13" s="121" customFormat="1" ht="50.1" customHeight="1">
      <c r="A16" s="124"/>
      <c r="B16" s="125"/>
      <c r="C16" s="126"/>
      <c r="D16" s="126"/>
      <c r="E16" s="127"/>
      <c r="F16" s="128" t="s">
        <v>73</v>
      </c>
      <c r="G16" s="120">
        <f>1560040.95/1000000</f>
        <v>1.5600409499999999</v>
      </c>
      <c r="H16" s="128"/>
      <c r="I16" s="129"/>
      <c r="J16" s="171"/>
      <c r="K16" s="127"/>
      <c r="L16" s="130"/>
      <c r="M16" s="29"/>
    </row>
    <row r="17" spans="1:13" s="104" customFormat="1" ht="15" customHeight="1">
      <c r="A17" s="97"/>
      <c r="B17" s="98"/>
      <c r="C17" s="99"/>
      <c r="D17" s="100"/>
      <c r="E17" s="97"/>
      <c r="F17" s="101"/>
      <c r="G17" s="102"/>
      <c r="H17" s="101"/>
      <c r="I17" s="102"/>
      <c r="J17" s="59"/>
      <c r="K17" s="97"/>
      <c r="L17" s="103"/>
      <c r="M17" s="135"/>
    </row>
    <row r="18" spans="1:13" s="121" customFormat="1" ht="90" customHeight="1">
      <c r="A18" s="55">
        <v>5</v>
      </c>
      <c r="B18" s="59" t="s">
        <v>49</v>
      </c>
      <c r="C18" s="94">
        <f>1259000/1000000</f>
        <v>1.2589999999999999</v>
      </c>
      <c r="D18" s="94">
        <f>1262080.57/1000000</f>
        <v>1.26208057</v>
      </c>
      <c r="E18" s="55" t="s">
        <v>48</v>
      </c>
      <c r="F18" s="131" t="s">
        <v>74</v>
      </c>
      <c r="G18" s="94">
        <f>1099999/1000000</f>
        <v>1.0999989999999999</v>
      </c>
      <c r="H18" s="131" t="s">
        <v>74</v>
      </c>
      <c r="I18" s="94">
        <f>1099999/1000000</f>
        <v>1.0999989999999999</v>
      </c>
      <c r="J18" s="59" t="s">
        <v>50</v>
      </c>
      <c r="K18" s="55" t="s">
        <v>76</v>
      </c>
      <c r="L18" s="55" t="s">
        <v>77</v>
      </c>
      <c r="M18" s="59" t="s">
        <v>89</v>
      </c>
    </row>
    <row r="19" spans="1:13" s="96" customFormat="1" ht="15" customHeight="1">
      <c r="A19" s="55"/>
      <c r="B19" s="59"/>
      <c r="C19" s="83"/>
      <c r="D19" s="56"/>
      <c r="E19" s="55"/>
      <c r="F19" s="112"/>
      <c r="G19" s="105"/>
      <c r="H19" s="60"/>
      <c r="I19" s="56"/>
      <c r="J19" s="59"/>
      <c r="K19" s="55"/>
      <c r="L19" s="55"/>
      <c r="M19" s="60"/>
    </row>
    <row r="20" spans="1:13" s="121" customFormat="1" ht="63">
      <c r="A20" s="73">
        <v>6</v>
      </c>
      <c r="B20" s="23" t="s">
        <v>63</v>
      </c>
      <c r="C20" s="120">
        <f>2500000/1000000</f>
        <v>2.5</v>
      </c>
      <c r="D20" s="120">
        <f>2500000/1000000</f>
        <v>2.5</v>
      </c>
      <c r="E20" s="73" t="s">
        <v>48</v>
      </c>
      <c r="F20" s="106" t="s">
        <v>68</v>
      </c>
      <c r="G20" s="120">
        <f>1969000/1000000</f>
        <v>1.9690000000000001</v>
      </c>
      <c r="H20" s="106" t="s">
        <v>65</v>
      </c>
      <c r="I20" s="120">
        <f>1969000/1000000</f>
        <v>1.9690000000000001</v>
      </c>
      <c r="J20" s="123" t="s">
        <v>70</v>
      </c>
      <c r="K20" s="106" t="s">
        <v>86</v>
      </c>
      <c r="L20" s="132" t="s">
        <v>87</v>
      </c>
      <c r="M20" s="23" t="s">
        <v>89</v>
      </c>
    </row>
    <row r="21" spans="1:13" s="96" customFormat="1" ht="42">
      <c r="A21" s="55"/>
      <c r="B21" s="59"/>
      <c r="C21" s="83"/>
      <c r="D21" s="58"/>
      <c r="E21" s="55"/>
      <c r="F21" s="57" t="s">
        <v>69</v>
      </c>
      <c r="G21" s="94">
        <f>2420000/1000000</f>
        <v>2.42</v>
      </c>
      <c r="H21" s="60"/>
      <c r="I21" s="56"/>
      <c r="J21" s="23" t="s">
        <v>71</v>
      </c>
      <c r="K21" s="55"/>
      <c r="L21" s="95"/>
      <c r="M21" s="60"/>
    </row>
  </sheetData>
  <mergeCells count="16">
    <mergeCell ref="J6:J7"/>
    <mergeCell ref="J15:J16"/>
    <mergeCell ref="A14:M14"/>
    <mergeCell ref="A1:L1"/>
    <mergeCell ref="A2:L2"/>
    <mergeCell ref="A3:L3"/>
    <mergeCell ref="A4:L4"/>
    <mergeCell ref="F5:G5"/>
    <mergeCell ref="H5:I5"/>
    <mergeCell ref="K5:L5"/>
    <mergeCell ref="B6:B7"/>
    <mergeCell ref="J11:J13"/>
    <mergeCell ref="J8:J10"/>
    <mergeCell ref="A6:A7"/>
    <mergeCell ref="A8:A10"/>
    <mergeCell ref="A11:A13"/>
  </mergeCells>
  <pageMargins left="0.31496062992125984" right="0.31496062992125984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0"/>
  <sheetViews>
    <sheetView zoomScale="64" zoomScaleNormal="64" workbookViewId="0">
      <selection activeCell="Q15" sqref="Q15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7" customWidth="1"/>
    <col min="23" max="23" width="9" style="1" customWidth="1"/>
    <col min="24" max="24" width="10.42578125" style="1" customWidth="1"/>
    <col min="25" max="25" width="20.7109375" style="1" customWidth="1"/>
    <col min="26" max="26" width="30.7109375" style="1" customWidth="1"/>
    <col min="27" max="16384" width="9.140625" style="1"/>
  </cols>
  <sheetData>
    <row r="1" spans="1:26" ht="33" customHeight="1">
      <c r="A1" s="198" t="s">
        <v>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1:26" ht="66" customHeight="1">
      <c r="A2" s="199" t="s">
        <v>107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136"/>
    </row>
    <row r="3" spans="1:26" ht="26.25" customHeight="1">
      <c r="A3" s="201" t="s">
        <v>0</v>
      </c>
      <c r="B3" s="197" t="s">
        <v>1</v>
      </c>
      <c r="C3" s="197" t="s">
        <v>51</v>
      </c>
      <c r="D3" s="202" t="s">
        <v>2</v>
      </c>
      <c r="E3" s="203" t="s">
        <v>3</v>
      </c>
      <c r="F3" s="203" t="s">
        <v>4</v>
      </c>
      <c r="G3" s="203" t="s">
        <v>5</v>
      </c>
      <c r="H3" s="203" t="s">
        <v>6</v>
      </c>
      <c r="I3" s="204" t="s">
        <v>8</v>
      </c>
      <c r="J3" s="204"/>
      <c r="K3" s="204"/>
      <c r="L3" s="204"/>
      <c r="M3" s="204"/>
      <c r="N3" s="204"/>
      <c r="O3" s="204"/>
      <c r="P3" s="204"/>
      <c r="Q3" s="204" t="s">
        <v>9</v>
      </c>
      <c r="R3" s="204"/>
      <c r="S3" s="204"/>
      <c r="T3" s="204"/>
      <c r="U3" s="205" t="s">
        <v>11</v>
      </c>
      <c r="V3" s="205"/>
      <c r="W3" s="205"/>
      <c r="X3" s="205"/>
      <c r="Y3" s="205"/>
      <c r="Z3" s="136"/>
    </row>
    <row r="4" spans="1:26" s="3" customFormat="1" ht="24" customHeight="1">
      <c r="A4" s="201"/>
      <c r="B4" s="197"/>
      <c r="C4" s="197"/>
      <c r="D4" s="202"/>
      <c r="E4" s="203"/>
      <c r="F4" s="203"/>
      <c r="G4" s="203"/>
      <c r="H4" s="203"/>
      <c r="I4" s="197" t="s">
        <v>17</v>
      </c>
      <c r="J4" s="197" t="s">
        <v>52</v>
      </c>
      <c r="K4" s="197" t="s">
        <v>12</v>
      </c>
      <c r="L4" s="197" t="s">
        <v>13</v>
      </c>
      <c r="M4" s="197" t="s">
        <v>14</v>
      </c>
      <c r="N4" s="197" t="s">
        <v>7</v>
      </c>
      <c r="O4" s="197" t="s">
        <v>19</v>
      </c>
      <c r="P4" s="197" t="s">
        <v>15</v>
      </c>
      <c r="Q4" s="197" t="s">
        <v>29</v>
      </c>
      <c r="R4" s="197" t="s">
        <v>53</v>
      </c>
      <c r="S4" s="197" t="s">
        <v>54</v>
      </c>
      <c r="T4" s="197" t="s">
        <v>21</v>
      </c>
      <c r="U4" s="197" t="s">
        <v>23</v>
      </c>
      <c r="V4" s="196" t="s">
        <v>10</v>
      </c>
      <c r="W4" s="196"/>
      <c r="X4" s="197" t="s">
        <v>38</v>
      </c>
      <c r="Y4" s="197"/>
      <c r="Z4" s="29"/>
    </row>
    <row r="5" spans="1:26" s="3" customFormat="1" ht="168">
      <c r="A5" s="201"/>
      <c r="B5" s="197"/>
      <c r="C5" s="197"/>
      <c r="D5" s="202"/>
      <c r="E5" s="203"/>
      <c r="F5" s="203"/>
      <c r="G5" s="203"/>
      <c r="H5" s="203"/>
      <c r="I5" s="201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38" t="s">
        <v>55</v>
      </c>
      <c r="W5" s="138" t="s">
        <v>30</v>
      </c>
      <c r="X5" s="138" t="s">
        <v>44</v>
      </c>
      <c r="Y5" s="138" t="s">
        <v>45</v>
      </c>
      <c r="Z5" s="29"/>
    </row>
    <row r="6" spans="1:26" s="3" customFormat="1" ht="63">
      <c r="A6" s="133">
        <v>1</v>
      </c>
      <c r="B6" s="158" t="s">
        <v>91</v>
      </c>
      <c r="C6" s="120">
        <f>1592500/1000000</f>
        <v>1.5925</v>
      </c>
      <c r="D6" s="139"/>
      <c r="E6" s="140"/>
      <c r="F6" s="140"/>
      <c r="G6" s="140"/>
      <c r="H6" s="140"/>
      <c r="I6" s="141">
        <v>243162</v>
      </c>
      <c r="J6" s="120">
        <f>1610148.95/1000000</f>
        <v>1.6101489499999999</v>
      </c>
      <c r="K6" s="119">
        <v>44859</v>
      </c>
      <c r="L6" s="119">
        <v>44865</v>
      </c>
      <c r="M6" s="73" t="s">
        <v>101</v>
      </c>
      <c r="N6" s="73" t="s">
        <v>101</v>
      </c>
      <c r="O6" s="73" t="s">
        <v>101</v>
      </c>
      <c r="P6" s="73" t="s">
        <v>101</v>
      </c>
      <c r="Q6" s="73" t="s">
        <v>101</v>
      </c>
      <c r="R6" s="73" t="s">
        <v>101</v>
      </c>
      <c r="S6" s="73" t="s">
        <v>101</v>
      </c>
      <c r="T6" s="73" t="s">
        <v>101</v>
      </c>
      <c r="U6" s="73" t="s">
        <v>101</v>
      </c>
      <c r="V6" s="73" t="s">
        <v>101</v>
      </c>
      <c r="W6" s="73" t="s">
        <v>101</v>
      </c>
      <c r="X6" s="73" t="s">
        <v>101</v>
      </c>
      <c r="Y6" s="73" t="s">
        <v>101</v>
      </c>
      <c r="Z6" s="169" t="s">
        <v>100</v>
      </c>
    </row>
    <row r="7" spans="1:26" s="3" customFormat="1">
      <c r="A7" s="133"/>
      <c r="B7" s="158"/>
      <c r="C7" s="120"/>
      <c r="D7" s="167"/>
      <c r="E7" s="168"/>
      <c r="F7" s="168"/>
      <c r="G7" s="168"/>
      <c r="H7" s="168"/>
      <c r="I7" s="141"/>
      <c r="J7" s="120"/>
      <c r="K7" s="119"/>
      <c r="L7" s="119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29"/>
    </row>
    <row r="8" spans="1:26" s="3" customFormat="1" ht="63">
      <c r="A8" s="133"/>
      <c r="B8" s="158" t="s">
        <v>91</v>
      </c>
      <c r="C8" s="120">
        <f>1592500/1000000</f>
        <v>1.5925</v>
      </c>
      <c r="D8" s="167"/>
      <c r="E8" s="168"/>
      <c r="F8" s="168"/>
      <c r="G8" s="168"/>
      <c r="H8" s="168"/>
      <c r="I8" s="141">
        <v>243162</v>
      </c>
      <c r="J8" s="120">
        <f>1610148.95/1000000</f>
        <v>1.6101489499999999</v>
      </c>
      <c r="K8" s="119">
        <v>44859</v>
      </c>
      <c r="L8" s="119">
        <v>44880</v>
      </c>
      <c r="M8" s="156">
        <v>24083</v>
      </c>
      <c r="N8" s="73" t="s">
        <v>101</v>
      </c>
      <c r="O8" s="73" t="s">
        <v>101</v>
      </c>
      <c r="P8" s="73" t="s">
        <v>101</v>
      </c>
      <c r="Q8" s="73" t="s">
        <v>101</v>
      </c>
      <c r="R8" s="73" t="s">
        <v>101</v>
      </c>
      <c r="S8" s="73" t="s">
        <v>101</v>
      </c>
      <c r="T8" s="73" t="s">
        <v>101</v>
      </c>
      <c r="U8" s="73" t="s">
        <v>101</v>
      </c>
      <c r="V8" s="73" t="s">
        <v>101</v>
      </c>
      <c r="W8" s="73" t="s">
        <v>101</v>
      </c>
      <c r="X8" s="73" t="s">
        <v>101</v>
      </c>
      <c r="Y8" s="73" t="s">
        <v>101</v>
      </c>
      <c r="Z8" s="29"/>
    </row>
    <row r="9" spans="1:26" s="3" customFormat="1">
      <c r="A9" s="137"/>
      <c r="B9" s="138"/>
      <c r="C9" s="138"/>
      <c r="D9" s="139"/>
      <c r="E9" s="140"/>
      <c r="F9" s="140"/>
      <c r="G9" s="140"/>
      <c r="H9" s="140"/>
      <c r="I9" s="137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29"/>
    </row>
    <row r="10" spans="1:26" s="3" customFormat="1">
      <c r="A10" s="194" t="s">
        <v>97</v>
      </c>
      <c r="B10" s="195"/>
      <c r="C10" s="138"/>
      <c r="D10" s="139"/>
      <c r="E10" s="140"/>
      <c r="F10" s="140"/>
      <c r="G10" s="140"/>
      <c r="H10" s="140"/>
      <c r="I10" s="137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29"/>
    </row>
    <row r="11" spans="1:26" s="3" customFormat="1" ht="21.95" customHeight="1">
      <c r="A11" s="70">
        <v>2</v>
      </c>
      <c r="B11" s="106" t="s">
        <v>47</v>
      </c>
      <c r="C11" s="94">
        <f>1580000/1000000</f>
        <v>1.58</v>
      </c>
      <c r="D11" s="107"/>
      <c r="E11" s="108"/>
      <c r="F11" s="108"/>
      <c r="G11" s="108"/>
      <c r="H11" s="108"/>
      <c r="I11" s="141">
        <v>242889</v>
      </c>
      <c r="J11" s="94">
        <f>1597790.25/1000000</f>
        <v>1.5977902500000001</v>
      </c>
      <c r="K11" s="73"/>
      <c r="L11" s="119">
        <v>44645</v>
      </c>
      <c r="M11" s="119">
        <v>44663</v>
      </c>
      <c r="N11" s="73" t="s">
        <v>75</v>
      </c>
      <c r="O11" s="119">
        <v>44698</v>
      </c>
      <c r="P11" s="119">
        <v>44818</v>
      </c>
      <c r="Q11" s="73" t="s">
        <v>80</v>
      </c>
      <c r="R11" s="94">
        <f>1370000/1000000</f>
        <v>1.37</v>
      </c>
      <c r="S11" s="73"/>
      <c r="T11" s="73"/>
      <c r="U11" s="106" t="s">
        <v>80</v>
      </c>
      <c r="V11" s="94">
        <f>1370000/1000000</f>
        <v>1.37</v>
      </c>
      <c r="W11" s="73"/>
      <c r="X11" s="94">
        <f>274000/1000000</f>
        <v>0.27400000000000002</v>
      </c>
      <c r="Y11" s="149" t="s">
        <v>84</v>
      </c>
      <c r="Z11" s="23" t="s">
        <v>89</v>
      </c>
    </row>
    <row r="12" spans="1:26" s="3" customFormat="1" ht="21.95" customHeight="1">
      <c r="A12" s="70"/>
      <c r="B12" s="110"/>
      <c r="C12" s="111"/>
      <c r="D12" s="25"/>
      <c r="E12" s="26"/>
      <c r="F12" s="26"/>
      <c r="G12" s="26"/>
      <c r="H12" s="142"/>
      <c r="I12" s="71"/>
      <c r="J12" s="84"/>
      <c r="K12" s="71"/>
      <c r="L12" s="119"/>
      <c r="M12" s="71"/>
      <c r="N12" s="29"/>
      <c r="O12" s="69"/>
      <c r="P12" s="69"/>
      <c r="Q12" s="150" t="s">
        <v>81</v>
      </c>
      <c r="R12" s="151"/>
      <c r="S12" s="73"/>
      <c r="T12" s="71"/>
      <c r="U12" s="150" t="s">
        <v>81</v>
      </c>
      <c r="V12" s="151"/>
      <c r="W12" s="29"/>
      <c r="X12" s="152"/>
      <c r="Y12" s="149" t="s">
        <v>102</v>
      </c>
      <c r="Z12" s="29"/>
    </row>
    <row r="13" spans="1:26" s="3" customFormat="1" ht="21.95" customHeight="1">
      <c r="A13" s="70"/>
      <c r="B13" s="110"/>
      <c r="C13" s="111"/>
      <c r="D13" s="25"/>
      <c r="E13" s="26"/>
      <c r="F13" s="26"/>
      <c r="G13" s="26"/>
      <c r="H13" s="142"/>
      <c r="I13" s="71"/>
      <c r="J13" s="84"/>
      <c r="K13" s="71"/>
      <c r="L13" s="119"/>
      <c r="M13" s="71"/>
      <c r="N13" s="29"/>
      <c r="O13" s="69"/>
      <c r="P13" s="69"/>
      <c r="Q13" s="150" t="s">
        <v>80</v>
      </c>
      <c r="R13" s="153">
        <f>1560040.95 /1000000</f>
        <v>1.5600409499999999</v>
      </c>
      <c r="S13" s="73"/>
      <c r="T13" s="71"/>
      <c r="U13" s="154"/>
      <c r="V13" s="155"/>
      <c r="W13" s="29"/>
      <c r="X13" s="152"/>
      <c r="Y13" s="73"/>
      <c r="Z13" s="29"/>
    </row>
    <row r="14" spans="1:26" s="3" customFormat="1" ht="21.95" customHeight="1">
      <c r="A14" s="70"/>
      <c r="B14" s="110"/>
      <c r="C14" s="111"/>
      <c r="D14" s="25"/>
      <c r="E14" s="26"/>
      <c r="F14" s="26"/>
      <c r="G14" s="26"/>
      <c r="H14" s="142"/>
      <c r="I14" s="71"/>
      <c r="J14" s="84"/>
      <c r="K14" s="71"/>
      <c r="L14" s="119"/>
      <c r="M14" s="71"/>
      <c r="N14" s="29"/>
      <c r="O14" s="69"/>
      <c r="P14" s="69"/>
      <c r="Q14" s="150" t="s">
        <v>81</v>
      </c>
      <c r="R14" s="151"/>
      <c r="S14" s="73"/>
      <c r="T14" s="71"/>
      <c r="U14" s="154"/>
      <c r="V14" s="155"/>
      <c r="W14" s="29"/>
      <c r="X14" s="152"/>
      <c r="Y14" s="73"/>
      <c r="Z14" s="29"/>
    </row>
    <row r="15" spans="1:26" s="3" customFormat="1" ht="21.95" customHeight="1">
      <c r="A15" s="70">
        <v>3</v>
      </c>
      <c r="B15" s="110" t="s">
        <v>49</v>
      </c>
      <c r="C15" s="94">
        <f>1259000/1000000</f>
        <v>1.2589999999999999</v>
      </c>
      <c r="D15" s="25"/>
      <c r="E15" s="26"/>
      <c r="F15" s="26"/>
      <c r="G15" s="26"/>
      <c r="H15" s="142"/>
      <c r="I15" s="141">
        <v>242889</v>
      </c>
      <c r="J15" s="94">
        <f>1262080.57/1000000</f>
        <v>1.26208057</v>
      </c>
      <c r="K15" s="71"/>
      <c r="L15" s="119">
        <v>44645</v>
      </c>
      <c r="M15" s="119">
        <v>44663</v>
      </c>
      <c r="N15" s="73" t="s">
        <v>76</v>
      </c>
      <c r="O15" s="119">
        <v>44686</v>
      </c>
      <c r="P15" s="119">
        <v>44809</v>
      </c>
      <c r="Q15" s="154" t="s">
        <v>78</v>
      </c>
      <c r="R15" s="94">
        <f>1099999/1000000</f>
        <v>1.0999989999999999</v>
      </c>
      <c r="S15" s="73"/>
      <c r="T15" s="71"/>
      <c r="U15" s="154" t="s">
        <v>78</v>
      </c>
      <c r="V15" s="94">
        <f>1099999/1000000</f>
        <v>1.0999989999999999</v>
      </c>
      <c r="W15" s="29"/>
      <c r="X15" s="94">
        <f>110000/1000000</f>
        <v>0.11</v>
      </c>
      <c r="Y15" s="149" t="s">
        <v>85</v>
      </c>
      <c r="Z15" s="23" t="s">
        <v>89</v>
      </c>
    </row>
    <row r="16" spans="1:26" s="3" customFormat="1" ht="21.95" customHeight="1">
      <c r="A16" s="70"/>
      <c r="B16" s="110"/>
      <c r="C16" s="111"/>
      <c r="D16" s="25"/>
      <c r="E16" s="26"/>
      <c r="F16" s="26"/>
      <c r="G16" s="26"/>
      <c r="H16" s="142"/>
      <c r="I16" s="71"/>
      <c r="J16" s="84"/>
      <c r="K16" s="71"/>
      <c r="L16" s="71"/>
      <c r="M16" s="71"/>
      <c r="N16" s="29"/>
      <c r="O16" s="69"/>
      <c r="P16" s="69"/>
      <c r="Q16" s="154" t="s">
        <v>79</v>
      </c>
      <c r="R16" s="151"/>
      <c r="S16" s="73"/>
      <c r="T16" s="71"/>
      <c r="U16" s="154" t="s">
        <v>79</v>
      </c>
      <c r="V16" s="151"/>
      <c r="W16" s="29"/>
      <c r="X16" s="152"/>
      <c r="Y16" s="73"/>
      <c r="Z16" s="29"/>
    </row>
    <row r="17" spans="1:26" s="3" customFormat="1">
      <c r="A17" s="70"/>
      <c r="B17" s="23"/>
      <c r="C17" s="85"/>
      <c r="D17" s="25"/>
      <c r="E17" s="26"/>
      <c r="F17" s="26"/>
      <c r="G17" s="26"/>
      <c r="H17" s="26"/>
      <c r="I17" s="156"/>
      <c r="J17" s="70"/>
      <c r="K17" s="71"/>
      <c r="L17" s="71"/>
      <c r="M17" s="71"/>
      <c r="N17" s="70"/>
      <c r="O17" s="71"/>
      <c r="P17" s="71"/>
      <c r="Q17" s="23"/>
      <c r="R17" s="72"/>
      <c r="S17" s="73"/>
      <c r="T17" s="156"/>
      <c r="U17" s="23"/>
      <c r="V17" s="113"/>
      <c r="W17" s="29"/>
      <c r="X17" s="152"/>
      <c r="Y17" s="73"/>
      <c r="Z17" s="29"/>
    </row>
    <row r="18" spans="1:26" s="3" customFormat="1">
      <c r="A18" s="70"/>
      <c r="B18" s="23"/>
      <c r="C18" s="85"/>
      <c r="D18" s="25"/>
      <c r="E18" s="26"/>
      <c r="F18" s="26"/>
      <c r="G18" s="26"/>
      <c r="H18" s="26"/>
      <c r="I18" s="156"/>
      <c r="J18" s="70"/>
      <c r="K18" s="71"/>
      <c r="L18" s="71"/>
      <c r="M18" s="71"/>
      <c r="N18" s="70"/>
      <c r="O18" s="71"/>
      <c r="P18" s="71"/>
      <c r="Q18" s="23"/>
      <c r="R18" s="72"/>
      <c r="S18" s="73"/>
      <c r="T18" s="71"/>
      <c r="U18" s="23"/>
      <c r="V18" s="113"/>
      <c r="W18" s="29"/>
      <c r="X18" s="70"/>
      <c r="Y18" s="73"/>
      <c r="Z18" s="29"/>
    </row>
    <row r="19" spans="1:26" s="3" customFormat="1">
      <c r="A19" s="70"/>
      <c r="B19" s="23"/>
      <c r="C19" s="70"/>
      <c r="D19" s="25"/>
      <c r="E19" s="26"/>
      <c r="F19" s="26"/>
      <c r="G19" s="26"/>
      <c r="H19" s="2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3"/>
      <c r="V19" s="157"/>
      <c r="W19" s="29"/>
      <c r="X19" s="29"/>
      <c r="Y19" s="29"/>
      <c r="Z19" s="29"/>
    </row>
    <row r="20" spans="1:26">
      <c r="E20" s="6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mergeCells count="29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A10:B10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7"/>
  <sheetViews>
    <sheetView zoomScale="71" zoomScaleNormal="71" workbookViewId="0">
      <selection activeCell="Y15" sqref="Y15"/>
    </sheetView>
  </sheetViews>
  <sheetFormatPr defaultColWidth="9.140625" defaultRowHeight="21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76" customWidth="1"/>
    <col min="14" max="14" width="13.14062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0.85546875" style="4" bestFit="1" customWidth="1"/>
    <col min="21" max="21" width="26.4257812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26" width="30.7109375" style="1" customWidth="1"/>
    <col min="27" max="16384" width="9.140625" style="1"/>
  </cols>
  <sheetData>
    <row r="1" spans="1:65" ht="33" customHeight="1">
      <c r="A1" s="198" t="s">
        <v>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65" ht="66" customHeight="1">
      <c r="A2" s="199" t="s">
        <v>99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36"/>
    </row>
    <row r="3" spans="1:65" ht="26.25" customHeight="1">
      <c r="A3" s="201" t="s">
        <v>0</v>
      </c>
      <c r="B3" s="197" t="s">
        <v>1</v>
      </c>
      <c r="C3" s="197" t="s">
        <v>16</v>
      </c>
      <c r="D3" s="202" t="s">
        <v>2</v>
      </c>
      <c r="E3" s="203" t="s">
        <v>3</v>
      </c>
      <c r="F3" s="203" t="s">
        <v>4</v>
      </c>
      <c r="G3" s="203" t="s">
        <v>5</v>
      </c>
      <c r="H3" s="203" t="s">
        <v>6</v>
      </c>
      <c r="I3" s="204" t="s">
        <v>8</v>
      </c>
      <c r="J3" s="204"/>
      <c r="K3" s="204"/>
      <c r="L3" s="204"/>
      <c r="M3" s="204"/>
      <c r="N3" s="204"/>
      <c r="O3" s="204"/>
      <c r="P3" s="204"/>
      <c r="Q3" s="204" t="s">
        <v>9</v>
      </c>
      <c r="R3" s="204"/>
      <c r="S3" s="204"/>
      <c r="T3" s="204"/>
      <c r="U3" s="205" t="s">
        <v>11</v>
      </c>
      <c r="V3" s="205"/>
      <c r="W3" s="205"/>
      <c r="X3" s="205"/>
      <c r="Y3" s="205"/>
      <c r="Z3" s="136"/>
    </row>
    <row r="4" spans="1:65" s="3" customFormat="1" ht="24" customHeight="1">
      <c r="A4" s="201"/>
      <c r="B4" s="197"/>
      <c r="C4" s="197"/>
      <c r="D4" s="202"/>
      <c r="E4" s="203"/>
      <c r="F4" s="203"/>
      <c r="G4" s="203"/>
      <c r="H4" s="203"/>
      <c r="I4" s="197" t="s">
        <v>17</v>
      </c>
      <c r="J4" s="197" t="s">
        <v>18</v>
      </c>
      <c r="K4" s="197" t="s">
        <v>12</v>
      </c>
      <c r="L4" s="197" t="s">
        <v>13</v>
      </c>
      <c r="M4" s="197" t="s">
        <v>14</v>
      </c>
      <c r="N4" s="197" t="s">
        <v>7</v>
      </c>
      <c r="O4" s="197" t="s">
        <v>24</v>
      </c>
      <c r="P4" s="197" t="s">
        <v>15</v>
      </c>
      <c r="Q4" s="197" t="s">
        <v>29</v>
      </c>
      <c r="R4" s="197" t="s">
        <v>25</v>
      </c>
      <c r="S4" s="197" t="s">
        <v>26</v>
      </c>
      <c r="T4" s="197" t="s">
        <v>21</v>
      </c>
      <c r="U4" s="197" t="s">
        <v>23</v>
      </c>
      <c r="V4" s="196" t="s">
        <v>10</v>
      </c>
      <c r="W4" s="196"/>
      <c r="X4" s="197" t="s">
        <v>38</v>
      </c>
      <c r="Y4" s="197"/>
      <c r="Z4" s="29"/>
    </row>
    <row r="5" spans="1:65" s="3" customFormat="1" ht="187.5" customHeight="1">
      <c r="A5" s="201"/>
      <c r="B5" s="197"/>
      <c r="C5" s="197"/>
      <c r="D5" s="202"/>
      <c r="E5" s="203"/>
      <c r="F5" s="203"/>
      <c r="G5" s="203"/>
      <c r="H5" s="203"/>
      <c r="I5" s="201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38" t="s">
        <v>27</v>
      </c>
      <c r="W5" s="138" t="s">
        <v>30</v>
      </c>
      <c r="X5" s="138" t="s">
        <v>44</v>
      </c>
      <c r="Y5" s="138" t="s">
        <v>45</v>
      </c>
      <c r="Z5" s="29"/>
      <c r="AD5" s="9"/>
    </row>
    <row r="6" spans="1:65" s="3" customFormat="1" ht="21.95" customHeight="1">
      <c r="A6" s="70">
        <v>1</v>
      </c>
      <c r="B6" s="59" t="s">
        <v>93</v>
      </c>
      <c r="C6" s="94">
        <f>10500/1000000</f>
        <v>1.0500000000000001E-2</v>
      </c>
      <c r="D6" s="25"/>
      <c r="E6" s="26"/>
      <c r="F6" s="26"/>
      <c r="G6" s="26"/>
      <c r="H6" s="26"/>
      <c r="I6" s="141">
        <v>243180</v>
      </c>
      <c r="J6" s="94">
        <f>10500/1000000</f>
        <v>1.0500000000000001E-2</v>
      </c>
      <c r="K6" s="119">
        <v>44853</v>
      </c>
      <c r="L6" s="119">
        <v>44853</v>
      </c>
      <c r="M6" s="119">
        <v>44854</v>
      </c>
      <c r="N6" s="73"/>
      <c r="O6" s="119" t="s">
        <v>61</v>
      </c>
      <c r="P6" s="119"/>
      <c r="Q6" s="57" t="s">
        <v>57</v>
      </c>
      <c r="R6" s="94">
        <f>14980/1000000</f>
        <v>1.498E-2</v>
      </c>
      <c r="S6" s="119"/>
      <c r="T6" s="119"/>
      <c r="U6" s="57" t="s">
        <v>58</v>
      </c>
      <c r="V6" s="94">
        <f>14980/1000000</f>
        <v>1.498E-2</v>
      </c>
      <c r="W6" s="80"/>
      <c r="X6" s="94">
        <f>14980/1000000</f>
        <v>1.498E-2</v>
      </c>
      <c r="Y6" s="71">
        <v>24056</v>
      </c>
      <c r="Z6" s="29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</row>
    <row r="7" spans="1:65" s="3" customFormat="1" ht="21.95" customHeight="1">
      <c r="A7" s="70"/>
      <c r="B7" s="59"/>
      <c r="C7" s="83"/>
      <c r="D7" s="25"/>
      <c r="E7" s="26"/>
      <c r="F7" s="26"/>
      <c r="G7" s="26"/>
      <c r="H7" s="26"/>
      <c r="I7" s="29"/>
      <c r="J7" s="83"/>
      <c r="K7" s="29"/>
      <c r="L7" s="119"/>
      <c r="M7" s="70"/>
      <c r="N7" s="70"/>
      <c r="O7" s="70"/>
      <c r="P7" s="70"/>
      <c r="Q7" s="29"/>
      <c r="R7" s="29"/>
      <c r="S7" s="29"/>
      <c r="T7" s="29"/>
      <c r="U7" s="29" t="s">
        <v>94</v>
      </c>
      <c r="V7" s="94">
        <f>15782.5/1000000</f>
        <v>1.5782500000000001E-2</v>
      </c>
      <c r="W7" s="29"/>
      <c r="X7" s="29"/>
      <c r="Y7" s="29"/>
      <c r="Z7" s="2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</row>
    <row r="8" spans="1:65" s="3" customFormat="1" ht="21.95" customHeight="1">
      <c r="A8" s="70"/>
      <c r="B8" s="59"/>
      <c r="C8" s="83"/>
      <c r="D8" s="25"/>
      <c r="E8" s="26"/>
      <c r="F8" s="26"/>
      <c r="G8" s="26"/>
      <c r="H8" s="26"/>
      <c r="I8" s="29"/>
      <c r="J8" s="83"/>
      <c r="K8" s="29"/>
      <c r="L8" s="119"/>
      <c r="M8" s="70"/>
      <c r="N8" s="70"/>
      <c r="O8" s="70"/>
      <c r="P8" s="70"/>
      <c r="Q8" s="29"/>
      <c r="R8" s="29"/>
      <c r="S8" s="29"/>
      <c r="T8" s="29"/>
      <c r="U8" s="29" t="s">
        <v>60</v>
      </c>
      <c r="V8" s="94">
        <f>16178.4/1000000</f>
        <v>1.6178399999999999E-2</v>
      </c>
      <c r="W8" s="29"/>
      <c r="X8" s="29"/>
      <c r="Y8" s="29"/>
      <c r="Z8" s="2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</row>
    <row r="9" spans="1:65" s="3" customFormat="1" ht="21.95" customHeight="1">
      <c r="A9" s="70"/>
      <c r="B9" s="59"/>
      <c r="C9" s="83"/>
      <c r="D9" s="25"/>
      <c r="E9" s="26"/>
      <c r="F9" s="26"/>
      <c r="G9" s="26"/>
      <c r="H9" s="26"/>
      <c r="I9" s="29"/>
      <c r="J9" s="83"/>
      <c r="K9" s="29"/>
      <c r="L9" s="119"/>
      <c r="M9" s="70"/>
      <c r="N9" s="70"/>
      <c r="O9" s="70"/>
      <c r="P9" s="70"/>
      <c r="Q9" s="29"/>
      <c r="R9" s="29"/>
      <c r="S9" s="29"/>
      <c r="T9" s="29"/>
      <c r="U9" s="29"/>
      <c r="V9" s="29"/>
      <c r="W9" s="29"/>
      <c r="X9" s="29"/>
      <c r="Y9" s="29"/>
      <c r="Z9" s="2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</row>
    <row r="10" spans="1:65" s="3" customFormat="1" ht="21.95" customHeight="1">
      <c r="A10" s="70">
        <v>2</v>
      </c>
      <c r="B10" s="59" t="s">
        <v>92</v>
      </c>
      <c r="C10" s="94">
        <f>5700/1000000</f>
        <v>5.7000000000000002E-3</v>
      </c>
      <c r="D10" s="142"/>
      <c r="E10" s="26"/>
      <c r="F10" s="142"/>
      <c r="G10" s="26"/>
      <c r="H10" s="26"/>
      <c r="I10" s="141">
        <v>243180</v>
      </c>
      <c r="J10" s="94">
        <f>5700/1000000</f>
        <v>5.7000000000000002E-3</v>
      </c>
      <c r="K10" s="119">
        <v>44853</v>
      </c>
      <c r="L10" s="119">
        <v>44853</v>
      </c>
      <c r="M10" s="119">
        <v>44854</v>
      </c>
      <c r="N10" s="70"/>
      <c r="O10" s="119" t="s">
        <v>59</v>
      </c>
      <c r="P10" s="71"/>
      <c r="Q10" s="57" t="s">
        <v>57</v>
      </c>
      <c r="R10" s="94">
        <f>5671/1000000</f>
        <v>5.6709999999999998E-3</v>
      </c>
      <c r="S10" s="69"/>
      <c r="T10" s="69"/>
      <c r="U10" s="57" t="s">
        <v>58</v>
      </c>
      <c r="V10" s="94">
        <f>5671/1000000</f>
        <v>5.6709999999999998E-3</v>
      </c>
      <c r="W10" s="75"/>
      <c r="X10" s="94">
        <f>5671/1000000</f>
        <v>5.6709999999999998E-3</v>
      </c>
      <c r="Y10" s="71">
        <v>24056</v>
      </c>
      <c r="Z10" s="29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</row>
    <row r="11" spans="1:65" s="3" customFormat="1" ht="21.95" customHeight="1">
      <c r="A11" s="70"/>
      <c r="B11" s="115"/>
      <c r="C11" s="116"/>
      <c r="D11" s="143"/>
      <c r="E11" s="81"/>
      <c r="F11" s="143"/>
      <c r="G11" s="81"/>
      <c r="H11" s="144"/>
      <c r="I11" s="82"/>
      <c r="J11" s="116"/>
      <c r="K11" s="82"/>
      <c r="L11" s="82"/>
      <c r="M11" s="70"/>
      <c r="N11" s="70"/>
      <c r="O11" s="70"/>
      <c r="P11" s="70"/>
      <c r="Q11" s="57"/>
      <c r="R11" s="29"/>
      <c r="S11" s="69"/>
      <c r="T11" s="69"/>
      <c r="U11" s="29" t="s">
        <v>94</v>
      </c>
      <c r="V11" s="94">
        <f>6184.6/1000000</f>
        <v>6.1846000000000002E-3</v>
      </c>
      <c r="W11" s="75"/>
      <c r="X11" s="29"/>
      <c r="Y11" s="69"/>
      <c r="Z11" s="29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</row>
    <row r="12" spans="1:65" s="92" customFormat="1" ht="20.25" customHeight="1">
      <c r="A12" s="88"/>
      <c r="B12" s="117"/>
      <c r="C12" s="118"/>
      <c r="D12" s="145"/>
      <c r="E12" s="86"/>
      <c r="F12" s="145"/>
      <c r="G12" s="86"/>
      <c r="H12" s="146"/>
      <c r="I12" s="87"/>
      <c r="J12" s="118"/>
      <c r="K12" s="87"/>
      <c r="L12" s="87"/>
      <c r="M12" s="89"/>
      <c r="N12" s="88"/>
      <c r="O12" s="89"/>
      <c r="P12" s="89"/>
      <c r="Q12" s="147"/>
      <c r="R12" s="90"/>
      <c r="S12" s="148"/>
      <c r="T12" s="148"/>
      <c r="U12" s="29" t="s">
        <v>60</v>
      </c>
      <c r="V12" s="94">
        <f>6259.5/1000000</f>
        <v>6.2595000000000003E-3</v>
      </c>
      <c r="W12" s="91"/>
      <c r="X12" s="90"/>
      <c r="Y12" s="148"/>
      <c r="Z12" s="29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</row>
    <row r="13" spans="1:65" s="92" customFormat="1" ht="20.25" customHeight="1">
      <c r="A13" s="206" t="s">
        <v>98</v>
      </c>
      <c r="B13" s="207"/>
      <c r="C13" s="118"/>
      <c r="D13" s="145"/>
      <c r="E13" s="86"/>
      <c r="F13" s="145"/>
      <c r="G13" s="86"/>
      <c r="H13" s="146"/>
      <c r="I13" s="87"/>
      <c r="J13" s="118"/>
      <c r="K13" s="87"/>
      <c r="L13" s="87"/>
      <c r="M13" s="89"/>
      <c r="N13" s="88"/>
      <c r="O13" s="89"/>
      <c r="P13" s="89"/>
      <c r="Q13" s="147"/>
      <c r="R13" s="90"/>
      <c r="S13" s="148"/>
      <c r="T13" s="148"/>
      <c r="U13" s="29"/>
      <c r="V13" s="94"/>
      <c r="W13" s="91"/>
      <c r="X13" s="90"/>
      <c r="Y13" s="148"/>
      <c r="Z13" s="29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</row>
    <row r="14" spans="1:65">
      <c r="A14" s="70"/>
      <c r="B14" s="23"/>
      <c r="C14" s="70"/>
      <c r="D14" s="25"/>
      <c r="E14" s="26"/>
      <c r="F14" s="26"/>
      <c r="G14" s="26"/>
      <c r="H14" s="26"/>
      <c r="I14" s="29"/>
      <c r="J14" s="70"/>
      <c r="K14" s="70"/>
      <c r="L14" s="70"/>
      <c r="M14" s="70"/>
      <c r="N14" s="70"/>
      <c r="O14" s="70"/>
      <c r="P14" s="70"/>
      <c r="Q14" s="29"/>
      <c r="R14" s="29"/>
      <c r="S14" s="29"/>
      <c r="T14" s="29"/>
      <c r="U14" s="23"/>
      <c r="V14" s="29"/>
      <c r="W14" s="29"/>
      <c r="X14" s="29"/>
      <c r="Y14" s="29"/>
      <c r="Z14" s="136"/>
    </row>
    <row r="15" spans="1:65" s="3" customFormat="1" ht="21.95" customHeight="1">
      <c r="A15" s="70">
        <v>3</v>
      </c>
      <c r="B15" s="59" t="s">
        <v>64</v>
      </c>
      <c r="C15" s="94">
        <f>2500000/1000000</f>
        <v>2.5</v>
      </c>
      <c r="D15" s="142"/>
      <c r="E15" s="26"/>
      <c r="F15" s="142"/>
      <c r="G15" s="26"/>
      <c r="H15" s="26"/>
      <c r="I15" s="141">
        <v>242881</v>
      </c>
      <c r="J15" s="94">
        <f>2500000/1000000</f>
        <v>2.5</v>
      </c>
      <c r="K15" s="119">
        <v>44613</v>
      </c>
      <c r="L15" s="119">
        <v>44622</v>
      </c>
      <c r="M15" s="119">
        <v>44643</v>
      </c>
      <c r="N15" s="70"/>
      <c r="O15" s="70"/>
      <c r="P15" s="70"/>
      <c r="Q15" s="57" t="s">
        <v>65</v>
      </c>
      <c r="R15" s="94">
        <f>1969000/1000000</f>
        <v>1.9690000000000001</v>
      </c>
      <c r="S15" s="70"/>
      <c r="T15" s="69"/>
      <c r="U15" s="106" t="s">
        <v>66</v>
      </c>
      <c r="V15" s="94">
        <f>1969000/1000000</f>
        <v>1.9690000000000001</v>
      </c>
      <c r="W15" s="75"/>
      <c r="X15" s="94">
        <f>1969000/1000000</f>
        <v>1.9690000000000001</v>
      </c>
      <c r="Y15" s="71">
        <v>24077</v>
      </c>
      <c r="Z15" s="23" t="s">
        <v>89</v>
      </c>
    </row>
    <row r="16" spans="1:65" s="3" customFormat="1" ht="21.95" customHeight="1">
      <c r="A16" s="70"/>
      <c r="B16" s="59" t="s">
        <v>56</v>
      </c>
      <c r="C16" s="83"/>
      <c r="D16" s="25"/>
      <c r="E16" s="26"/>
      <c r="F16" s="26"/>
      <c r="G16" s="26"/>
      <c r="H16" s="26"/>
      <c r="I16" s="29"/>
      <c r="J16" s="114"/>
      <c r="K16" s="70"/>
      <c r="L16" s="70"/>
      <c r="M16" s="71"/>
      <c r="N16" s="73"/>
      <c r="O16" s="71"/>
      <c r="P16" s="71"/>
      <c r="Q16" s="55"/>
      <c r="R16" s="83"/>
      <c r="S16" s="69"/>
      <c r="T16" s="69"/>
      <c r="U16" s="57" t="s">
        <v>67</v>
      </c>
      <c r="V16" s="94">
        <f>2420000/1000000</f>
        <v>2.42</v>
      </c>
      <c r="W16" s="80"/>
      <c r="X16" s="85"/>
      <c r="Y16" s="71"/>
      <c r="Z16" s="29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</row>
    <row r="17" spans="1:65" s="3" customFormat="1" ht="21.95" customHeight="1">
      <c r="A17" s="70"/>
      <c r="B17" s="59"/>
      <c r="C17" s="83"/>
      <c r="D17" s="25"/>
      <c r="E17" s="26"/>
      <c r="F17" s="26"/>
      <c r="G17" s="26"/>
      <c r="H17" s="26"/>
      <c r="I17" s="29"/>
      <c r="J17" s="83"/>
      <c r="K17" s="70"/>
      <c r="L17" s="70"/>
      <c r="M17" s="71"/>
      <c r="N17" s="73"/>
      <c r="O17" s="71"/>
      <c r="P17" s="71"/>
      <c r="Q17" s="55"/>
      <c r="R17" s="83"/>
      <c r="S17" s="69"/>
      <c r="T17" s="69"/>
      <c r="U17" s="55"/>
      <c r="V17" s="80"/>
      <c r="W17" s="80"/>
      <c r="X17" s="85"/>
      <c r="Y17" s="71"/>
      <c r="Z17" s="29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</row>
  </sheetData>
  <mergeCells count="29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A13:B13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6" sqref="A6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198" t="s">
        <v>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5" ht="93.75" customHeight="1" thickBot="1">
      <c r="A2" s="226" t="s">
        <v>83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8"/>
    </row>
    <row r="3" spans="1:25" ht="26.25" customHeight="1">
      <c r="A3" s="218" t="s">
        <v>0</v>
      </c>
      <c r="B3" s="221" t="s">
        <v>1</v>
      </c>
      <c r="C3" s="221" t="s">
        <v>16</v>
      </c>
      <c r="D3" s="223" t="s">
        <v>2</v>
      </c>
      <c r="E3" s="239" t="s">
        <v>3</v>
      </c>
      <c r="F3" s="239" t="s">
        <v>4</v>
      </c>
      <c r="G3" s="239" t="s">
        <v>5</v>
      </c>
      <c r="H3" s="242" t="s">
        <v>6</v>
      </c>
      <c r="I3" s="245" t="s">
        <v>8</v>
      </c>
      <c r="J3" s="246"/>
      <c r="K3" s="246"/>
      <c r="L3" s="246"/>
      <c r="M3" s="246"/>
      <c r="N3" s="246"/>
      <c r="O3" s="246"/>
      <c r="P3" s="247"/>
      <c r="Q3" s="229" t="s">
        <v>9</v>
      </c>
      <c r="R3" s="230"/>
      <c r="S3" s="230"/>
      <c r="T3" s="231"/>
      <c r="U3" s="234" t="s">
        <v>11</v>
      </c>
      <c r="V3" s="235"/>
      <c r="W3" s="235"/>
      <c r="X3" s="235"/>
      <c r="Y3" s="236"/>
    </row>
    <row r="4" spans="1:25" s="3" customFormat="1" ht="24" customHeight="1">
      <c r="A4" s="219"/>
      <c r="B4" s="222"/>
      <c r="C4" s="222"/>
      <c r="D4" s="224"/>
      <c r="E4" s="240"/>
      <c r="F4" s="240"/>
      <c r="G4" s="240"/>
      <c r="H4" s="243"/>
      <c r="I4" s="216" t="s">
        <v>17</v>
      </c>
      <c r="J4" s="208" t="s">
        <v>18</v>
      </c>
      <c r="K4" s="208" t="s">
        <v>12</v>
      </c>
      <c r="L4" s="208" t="s">
        <v>13</v>
      </c>
      <c r="M4" s="208" t="s">
        <v>14</v>
      </c>
      <c r="N4" s="208" t="s">
        <v>7</v>
      </c>
      <c r="O4" s="208" t="s">
        <v>19</v>
      </c>
      <c r="P4" s="210" t="s">
        <v>15</v>
      </c>
      <c r="Q4" s="212" t="s">
        <v>28</v>
      </c>
      <c r="R4" s="208" t="s">
        <v>20</v>
      </c>
      <c r="S4" s="208" t="s">
        <v>22</v>
      </c>
      <c r="T4" s="214" t="s">
        <v>21</v>
      </c>
      <c r="U4" s="216" t="s">
        <v>23</v>
      </c>
      <c r="V4" s="232" t="s">
        <v>10</v>
      </c>
      <c r="W4" s="233"/>
      <c r="X4" s="237" t="s">
        <v>38</v>
      </c>
      <c r="Y4" s="238"/>
    </row>
    <row r="5" spans="1:25" s="3" customFormat="1" ht="210.75" thickBot="1">
      <c r="A5" s="220"/>
      <c r="B5" s="209"/>
      <c r="C5" s="209"/>
      <c r="D5" s="225"/>
      <c r="E5" s="241"/>
      <c r="F5" s="241"/>
      <c r="G5" s="241"/>
      <c r="H5" s="244"/>
      <c r="I5" s="220"/>
      <c r="J5" s="209"/>
      <c r="K5" s="209"/>
      <c r="L5" s="209"/>
      <c r="M5" s="209"/>
      <c r="N5" s="209"/>
      <c r="O5" s="209"/>
      <c r="P5" s="211"/>
      <c r="Q5" s="213"/>
      <c r="R5" s="209"/>
      <c r="S5" s="209"/>
      <c r="T5" s="215"/>
      <c r="U5" s="217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44"/>
      <c r="V19" s="42"/>
      <c r="W19" s="37"/>
      <c r="X19" s="37"/>
      <c r="Y19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2023-01-05T03:15:37Z</cp:lastPrinted>
  <dcterms:created xsi:type="dcterms:W3CDTF">2018-10-03T07:36:52Z</dcterms:created>
  <dcterms:modified xsi:type="dcterms:W3CDTF">2023-01-05T04:02:02Z</dcterms:modified>
</cp:coreProperties>
</file>