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45"/>
  </bookViews>
  <sheets>
    <sheet name="ค่าจ้างแม่บ้าน12เดือน จอยคิดให้" sheetId="13" r:id="rId1"/>
    <sheet name="Sheet1" sheetId="12" r:id="rId2"/>
    <sheet name="จ้างแม่บ้าน 8 เดือน งบปี 2562" sheetId="9" r:id="rId3"/>
  </sheets>
  <calcPr calcId="125725"/>
</workbook>
</file>

<file path=xl/calcChain.xml><?xml version="1.0" encoding="utf-8"?>
<calcChain xmlns="http://schemas.openxmlformats.org/spreadsheetml/2006/main">
  <c r="D34" i="13"/>
  <c r="D18"/>
  <c r="D19"/>
  <c r="D33"/>
  <c r="D32"/>
  <c r="D17"/>
  <c r="D16"/>
  <c r="D15"/>
  <c r="D13"/>
  <c r="D12"/>
  <c r="D11"/>
  <c r="D6"/>
  <c r="D7" s="1"/>
  <c r="D23"/>
  <c r="D24" s="1"/>
  <c r="D7" i="9"/>
  <c r="D17"/>
  <c r="D18" s="1"/>
  <c r="D15"/>
  <c r="D9"/>
  <c r="D6"/>
  <c r="D8" s="1"/>
  <c r="D10" s="1"/>
  <c r="D12" s="1"/>
  <c r="D13" s="1"/>
  <c r="D14" s="1"/>
  <c r="D16" s="1"/>
  <c r="D14" i="13" l="1"/>
  <c r="D8"/>
  <c r="D9" s="1"/>
  <c r="D25"/>
  <c r="D26" s="1"/>
  <c r="D28" s="1"/>
  <c r="H3" i="9"/>
  <c r="D42"/>
  <c r="D43" s="1"/>
  <c r="D44" s="1"/>
  <c r="D45" s="1"/>
  <c r="D47" s="1"/>
  <c r="D48" s="1"/>
  <c r="D49" s="1"/>
  <c r="C68"/>
  <c r="D29" i="13" l="1"/>
  <c r="D30" s="1"/>
  <c r="D50" i="9"/>
  <c r="D51" s="1"/>
  <c r="E51" s="1"/>
  <c r="D31" i="13" l="1"/>
  <c r="D52" i="9"/>
  <c r="D55" s="1"/>
  <c r="E17" i="13" l="1"/>
  <c r="E32"/>
  <c r="E16" i="9"/>
  <c r="D54"/>
  <c r="D56" s="1"/>
  <c r="D64" s="1"/>
  <c r="C67" l="1"/>
  <c r="C69" s="1"/>
</calcChain>
</file>

<file path=xl/sharedStrings.xml><?xml version="1.0" encoding="utf-8"?>
<sst xmlns="http://schemas.openxmlformats.org/spreadsheetml/2006/main" count="98" uniqueCount="51">
  <si>
    <t>รายการ</t>
  </si>
  <si>
    <t>จำนวนเงิน</t>
  </si>
  <si>
    <t>หมายเหตุ</t>
  </si>
  <si>
    <t>ประกันสังคม 5%</t>
  </si>
  <si>
    <t>ค่าดำเนินการ+กำไร 8%</t>
  </si>
  <si>
    <t>รวม</t>
  </si>
  <si>
    <t>ภาษีมูลค่าเพิ่ม 7%</t>
  </si>
  <si>
    <t>จำนวนวัน</t>
  </si>
  <si>
    <t>อัตราค่าจ้าง</t>
  </si>
  <si>
    <t xml:space="preserve">เป็นเงิน </t>
  </si>
  <si>
    <t>รวมค่าแรงต่อ 1 คน /เดือน</t>
  </si>
  <si>
    <t xml:space="preserve"> เวลา 07.0017.00 น.</t>
  </si>
  <si>
    <t>อัตรา</t>
  </si>
  <si>
    <t xml:space="preserve">ค่าแรง 1 คน </t>
  </si>
  <si>
    <t xml:space="preserve">ค่าจ้างพนักงานทำความสะอาด ปฏิบัติงาน (จันทร์-เสาร์) จำนวน 8  คน </t>
  </si>
  <si>
    <t xml:space="preserve">ค่าจ้างพนักงานทำความสะอาด ปฏิบัติงาน (อาทิตย์) จำนวน 3 คน </t>
  </si>
  <si>
    <t>ค่าวัสดุ</t>
  </si>
  <si>
    <t xml:space="preserve">ค่าวัสดุ </t>
  </si>
  <si>
    <t>2. ปฏิบัติงานวันอาทิตย์ จำนวน 3 คน</t>
  </si>
  <si>
    <t xml:space="preserve">รวมทั้งสิ้น </t>
  </si>
  <si>
    <t xml:space="preserve"> วงเงินที่ใช้จ้างเหมาบริการพนักงานทำความสะอาด 2562 หอพักนักศึกษา (งบประมาณรายได้ หอพัก 2562)</t>
  </si>
  <si>
    <t>รวมค่าแรง / 3 คน</t>
  </si>
  <si>
    <t>สรุปค่าจ้างจ่ายรายเดือน ๆ ละ 101,440.61 บาท</t>
  </si>
  <si>
    <t xml:space="preserve">ยอด 11 เดือน </t>
  </si>
  <si>
    <t>ยอด 1 เดือน</t>
  </si>
  <si>
    <t>รวมงบประมาณ</t>
  </si>
  <si>
    <t>รวมค่าแรง/ 1 คน</t>
  </si>
  <si>
    <t>1.ปฏิบัติงาน จันทร์-เสาร์ จำนวน 22 คน</t>
  </si>
  <si>
    <t>รวมค่าแรงต่อ 22 คน/เดือน</t>
  </si>
  <si>
    <t xml:space="preserve">คำนวณดังนี้ โดยปฏิบัติงานดังนี้ </t>
  </si>
  <si>
    <t>ค่าจ้างเหมาบริการดูแลรักษาความสะอาด มหาวิทยาลัยเทคโนโลยีพระจอมเกล้าพระนครเหนือ วิทยาเขตระยอง</t>
  </si>
  <si>
    <t xml:space="preserve">***453.76 บาท มาจาก*** </t>
  </si>
  <si>
    <t>330/8 = 41.25 บาท (07.00-17.00น.)</t>
  </si>
  <si>
    <t>OT 2 ช.ม. (17.00 น.-19.00 น.) = 41.25 บาท *1.5 =61.88 บาท</t>
  </si>
  <si>
    <t>เวลา 07.00-17.00 น.</t>
  </si>
  <si>
    <t>61.88*1 ช.ม. = 61.88 บาท</t>
  </si>
  <si>
    <t>330+61.88= 391.88 บาท</t>
  </si>
  <si>
    <t>391.88*26 วันทำงาน/เดือน = 10,188.88 บาท</t>
  </si>
  <si>
    <t>ประมาณการปีงบประมาณ พ.ศ.2562  (1 มีนาคม 2562 - 30 กันยายน 2562)</t>
  </si>
  <si>
    <t>หัวหน้าแม่บ้าน 1 คน</t>
  </si>
  <si>
    <t xml:space="preserve">รวมค่าแรงต่อ 22 คน/ 7 เดือน  </t>
  </si>
  <si>
    <t>ค่าดำเนินการ+กำไร 10%</t>
  </si>
  <si>
    <t xml:space="preserve">หัวหน้าแม่บ้าน ค่าแรง 1 คน </t>
  </si>
  <si>
    <t>2.ปฏิบัติงาน จันทร์-เสาร์ จำนวน 1 คน   เวลา 07.00-17.00 น.</t>
  </si>
  <si>
    <t>ประมาณการปีงบประมาณ พ.ศ.2562  (1 ตุลาคม 2562 - 30 กันยายน 2563)</t>
  </si>
  <si>
    <t>รวมค่าแรงต่อ 22 คน /เดือน</t>
  </si>
  <si>
    <t>1.ปฏิบัติงาน จันทร์-เสาร์ จำนวน 23 คน   เวลา 07.00-17.00 น.</t>
  </si>
  <si>
    <t>ภาษี ณ ที่จ่าย 1 %</t>
  </si>
  <si>
    <t>รวมค่าแรงต่อ 22 คน /12 เดือน</t>
  </si>
  <si>
    <t>รวมค่าแรงต่อ 1 คน /12 เดือน</t>
  </si>
  <si>
    <t>รวมค่าแรงต่อ 23 คน /12 เดือน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</si>
</sst>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 val="doubleAccounting"/>
      <sz val="14"/>
      <color theme="1"/>
      <name val="TH SarabunPSK"/>
      <family val="2"/>
    </font>
    <font>
      <b/>
      <sz val="14"/>
      <color theme="0"/>
      <name val="TH SarabunPSK"/>
      <family val="2"/>
    </font>
    <font>
      <b/>
      <sz val="11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6"/>
      <color rgb="FFFFFF00"/>
      <name val="TH SarabunPSK"/>
      <family val="2"/>
    </font>
    <font>
      <b/>
      <sz val="16"/>
      <name val="TH SarabunPSK"/>
      <family val="2"/>
    </font>
    <font>
      <b/>
      <u val="doubleAccounting"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/>
    <xf numFmtId="187" fontId="0" fillId="0" borderId="0" xfId="0" applyNumberFormat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/>
    <xf numFmtId="187" fontId="5" fillId="0" borderId="1" xfId="0" applyNumberFormat="1" applyFont="1" applyBorder="1"/>
    <xf numFmtId="0" fontId="6" fillId="0" borderId="0" xfId="0" applyFont="1"/>
    <xf numFmtId="0" fontId="5" fillId="0" borderId="1" xfId="0" applyFont="1" applyBorder="1"/>
    <xf numFmtId="187" fontId="6" fillId="0" borderId="0" xfId="0" applyNumberFormat="1" applyFont="1"/>
    <xf numFmtId="187" fontId="5" fillId="0" borderId="1" xfId="1" applyFont="1" applyBorder="1"/>
    <xf numFmtId="187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187" fontId="4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87" fontId="8" fillId="0" borderId="1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Alignment="1"/>
    <xf numFmtId="187" fontId="7" fillId="0" borderId="8" xfId="0" applyNumberFormat="1" applyFont="1" applyBorder="1" applyAlignment="1">
      <alignment horizontal="center"/>
    </xf>
    <xf numFmtId="187" fontId="8" fillId="0" borderId="4" xfId="0" applyNumberFormat="1" applyFont="1" applyBorder="1"/>
    <xf numFmtId="187" fontId="7" fillId="0" borderId="1" xfId="0" applyNumberFormat="1" applyFont="1" applyBorder="1"/>
    <xf numFmtId="187" fontId="4" fillId="2" borderId="0" xfId="1" applyFont="1" applyFill="1" applyBorder="1"/>
    <xf numFmtId="187" fontId="4" fillId="2" borderId="0" xfId="0" applyNumberFormat="1" applyFont="1" applyFill="1" applyBorder="1"/>
    <xf numFmtId="187" fontId="5" fillId="2" borderId="0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187" fontId="5" fillId="0" borderId="1" xfId="0" applyNumberFormat="1" applyFont="1" applyBorder="1" applyAlignment="1">
      <alignment horizontal="right"/>
    </xf>
    <xf numFmtId="188" fontId="5" fillId="0" borderId="1" xfId="1" applyNumberFormat="1" applyFont="1" applyBorder="1" applyAlignment="1">
      <alignment horizontal="right"/>
    </xf>
    <xf numFmtId="187" fontId="5" fillId="0" borderId="1" xfId="0" quotePrefix="1" applyNumberFormat="1" applyFont="1" applyBorder="1" applyAlignment="1">
      <alignment horizontal="right"/>
    </xf>
    <xf numFmtId="2" fontId="5" fillId="0" borderId="1" xfId="0" quotePrefix="1" applyNumberFormat="1" applyFont="1" applyBorder="1" applyAlignment="1">
      <alignment horizontal="center"/>
    </xf>
    <xf numFmtId="188" fontId="5" fillId="0" borderId="1" xfId="1" applyNumberFormat="1" applyFont="1" applyBorder="1" applyAlignment="1">
      <alignment horizontal="left"/>
    </xf>
    <xf numFmtId="188" fontId="5" fillId="0" borderId="1" xfId="1" applyNumberFormat="1" applyFont="1" applyBorder="1" applyAlignment="1">
      <alignment horizontal="center" vertical="center"/>
    </xf>
    <xf numFmtId="187" fontId="4" fillId="0" borderId="0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43" fontId="0" fillId="0" borderId="0" xfId="0" applyNumberFormat="1"/>
    <xf numFmtId="0" fontId="7" fillId="0" borderId="12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/>
    <xf numFmtId="187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87" fontId="10" fillId="0" borderId="0" xfId="0" applyNumberFormat="1" applyFont="1"/>
    <xf numFmtId="187" fontId="0" fillId="0" borderId="0" xfId="1" applyFo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3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7" fontId="7" fillId="0" borderId="0" xfId="0" applyNumberFormat="1" applyFont="1" applyBorder="1"/>
    <xf numFmtId="187" fontId="8" fillId="0" borderId="0" xfId="0" applyNumberFormat="1" applyFont="1" applyBorder="1"/>
    <xf numFmtId="0" fontId="4" fillId="0" borderId="14" xfId="0" applyFont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" fontId="5" fillId="0" borderId="1" xfId="1" applyNumberFormat="1" applyFont="1" applyBorder="1"/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/>
    <xf numFmtId="0" fontId="3" fillId="0" borderId="1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188" fontId="14" fillId="0" borderId="1" xfId="1" applyNumberFormat="1" applyFont="1" applyBorder="1" applyAlignment="1">
      <alignment horizontal="center" vertical="center"/>
    </xf>
    <xf numFmtId="187" fontId="14" fillId="0" borderId="1" xfId="0" applyNumberFormat="1" applyFont="1" applyBorder="1"/>
    <xf numFmtId="187" fontId="3" fillId="0" borderId="1" xfId="0" applyNumberFormat="1" applyFont="1" applyBorder="1" applyAlignment="1">
      <alignment horizontal="right"/>
    </xf>
    <xf numFmtId="188" fontId="14" fillId="0" borderId="1" xfId="1" applyNumberFormat="1" applyFont="1" applyBorder="1" applyAlignment="1">
      <alignment horizontal="left"/>
    </xf>
    <xf numFmtId="187" fontId="3" fillId="0" borderId="1" xfId="0" applyNumberFormat="1" applyFont="1" applyBorder="1"/>
    <xf numFmtId="187" fontId="14" fillId="0" borderId="1" xfId="0" quotePrefix="1" applyNumberFormat="1" applyFont="1" applyBorder="1" applyAlignment="1">
      <alignment horizontal="right"/>
    </xf>
    <xf numFmtId="2" fontId="14" fillId="0" borderId="1" xfId="0" quotePrefix="1" applyNumberFormat="1" applyFont="1" applyBorder="1" applyAlignment="1">
      <alignment horizontal="center"/>
    </xf>
    <xf numFmtId="2" fontId="14" fillId="0" borderId="1" xfId="0" applyNumberFormat="1" applyFont="1" applyBorder="1"/>
    <xf numFmtId="0" fontId="14" fillId="0" borderId="1" xfId="0" applyFont="1" applyBorder="1" applyAlignment="1">
      <alignment horizontal="right"/>
    </xf>
    <xf numFmtId="187" fontId="14" fillId="0" borderId="1" xfId="1" applyFont="1" applyBorder="1"/>
    <xf numFmtId="187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187" fontId="16" fillId="0" borderId="0" xfId="0" applyNumberFormat="1" applyFont="1" applyBorder="1"/>
    <xf numFmtId="187" fontId="15" fillId="0" borderId="0" xfId="0" applyNumberFormat="1" applyFont="1" applyBorder="1"/>
    <xf numFmtId="0" fontId="3" fillId="0" borderId="0" xfId="0" applyFont="1" applyBorder="1" applyAlignment="1">
      <alignment horizontal="right"/>
    </xf>
    <xf numFmtId="187" fontId="14" fillId="0" borderId="20" xfId="0" applyNumberFormat="1" applyFont="1" applyBorder="1"/>
    <xf numFmtId="187" fontId="14" fillId="0" borderId="19" xfId="0" applyNumberFormat="1" applyFont="1" applyBorder="1"/>
    <xf numFmtId="187" fontId="3" fillId="0" borderId="1" xfId="1" applyFont="1" applyBorder="1"/>
    <xf numFmtId="0" fontId="17" fillId="0" borderId="0" xfId="0" applyFont="1"/>
    <xf numFmtId="0" fontId="3" fillId="0" borderId="1" xfId="0" applyFont="1" applyBorder="1" applyAlignment="1">
      <alignment horizontal="right"/>
    </xf>
    <xf numFmtId="187" fontId="14" fillId="0" borderId="22" xfId="0" applyNumberFormat="1" applyFont="1" applyBorder="1"/>
    <xf numFmtId="0" fontId="14" fillId="0" borderId="1" xfId="0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/>
    <xf numFmtId="187" fontId="14" fillId="0" borderId="20" xfId="0" applyNumberFormat="1" applyFont="1" applyFill="1" applyBorder="1"/>
    <xf numFmtId="0" fontId="3" fillId="0" borderId="4" xfId="0" applyFont="1" applyFill="1" applyBorder="1" applyAlignment="1">
      <alignment horizontal="right"/>
    </xf>
    <xf numFmtId="187" fontId="3" fillId="0" borderId="23" xfId="0" applyNumberFormat="1" applyFont="1" applyFill="1" applyBorder="1"/>
    <xf numFmtId="187" fontId="15" fillId="0" borderId="4" xfId="0" applyNumberFormat="1" applyFont="1" applyFill="1" applyBorder="1"/>
    <xf numFmtId="187" fontId="3" fillId="2" borderId="19" xfId="0" applyNumberFormat="1" applyFont="1" applyFill="1" applyBorder="1"/>
    <xf numFmtId="187" fontId="15" fillId="2" borderId="1" xfId="0" applyNumberFormat="1" applyFont="1" applyFill="1" applyBorder="1"/>
    <xf numFmtId="187" fontId="3" fillId="2" borderId="21" xfId="0" applyNumberFormat="1" applyFont="1" applyFill="1" applyBorder="1"/>
    <xf numFmtId="187" fontId="18" fillId="2" borderId="1" xfId="0" applyNumberFormat="1" applyFont="1" applyFill="1" applyBorder="1"/>
    <xf numFmtId="187" fontId="19" fillId="2" borderId="19" xfId="0" applyNumberFormat="1" applyFont="1" applyFill="1" applyBorder="1"/>
    <xf numFmtId="187" fontId="19" fillId="2" borderId="1" xfId="0" applyNumberFormat="1" applyFont="1" applyFill="1" applyBorder="1"/>
    <xf numFmtId="187" fontId="19" fillId="2" borderId="21" xfId="0" applyNumberFormat="1" applyFont="1" applyFill="1" applyBorder="1"/>
    <xf numFmtId="187" fontId="20" fillId="2" borderId="20" xfId="0" applyNumberFormat="1" applyFont="1" applyFill="1" applyBorder="1"/>
    <xf numFmtId="187" fontId="14" fillId="0" borderId="1" xfId="0" quotePrefix="1" applyNumberFormat="1" applyFont="1" applyFill="1" applyBorder="1" applyAlignment="1">
      <alignment horizontal="right"/>
    </xf>
    <xf numFmtId="187" fontId="14" fillId="0" borderId="19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E36"/>
  <sheetViews>
    <sheetView tabSelected="1" view="pageLayout" topLeftCell="A19" zoomScale="110" zoomScaleNormal="115" zoomScalePageLayoutView="110" workbookViewId="0">
      <selection activeCell="A34" sqref="A34:C34"/>
    </sheetView>
  </sheetViews>
  <sheetFormatPr defaultRowHeight="19.5"/>
  <cols>
    <col min="1" max="1" width="35.875" style="70" customWidth="1"/>
    <col min="2" max="2" width="13.875" style="70" customWidth="1"/>
    <col min="3" max="3" width="12.5" style="70" customWidth="1"/>
    <col min="4" max="4" width="17.25" style="70" customWidth="1"/>
    <col min="5" max="5" width="11.25" style="70" bestFit="1" customWidth="1"/>
    <col min="6" max="16384" width="9" style="70"/>
  </cols>
  <sheetData>
    <row r="1" spans="1:5" ht="23.25">
      <c r="A1" s="111" t="s">
        <v>30</v>
      </c>
      <c r="B1" s="111"/>
      <c r="C1" s="111"/>
      <c r="D1" s="111"/>
      <c r="E1" s="111"/>
    </row>
    <row r="2" spans="1:5" ht="23.25">
      <c r="A2" s="111" t="s">
        <v>44</v>
      </c>
      <c r="B2" s="111"/>
      <c r="C2" s="111"/>
      <c r="D2" s="111"/>
      <c r="E2" s="111"/>
    </row>
    <row r="3" spans="1:5" ht="23.25">
      <c r="A3" s="112" t="s">
        <v>29</v>
      </c>
      <c r="B3" s="112"/>
      <c r="C3" s="112"/>
      <c r="D3" s="112"/>
      <c r="E3" s="112"/>
    </row>
    <row r="4" spans="1:5" ht="21">
      <c r="A4" s="114" t="s">
        <v>46</v>
      </c>
      <c r="B4" s="115"/>
      <c r="C4" s="115"/>
      <c r="D4" s="115"/>
      <c r="E4" s="116"/>
    </row>
    <row r="5" spans="1:5" ht="21">
      <c r="A5" s="56" t="s">
        <v>0</v>
      </c>
      <c r="B5" s="56" t="s">
        <v>12</v>
      </c>
      <c r="C5" s="56" t="s">
        <v>7</v>
      </c>
      <c r="D5" s="56" t="s">
        <v>1</v>
      </c>
      <c r="E5" s="56" t="s">
        <v>2</v>
      </c>
    </row>
    <row r="6" spans="1:5" ht="21">
      <c r="A6" s="81" t="s">
        <v>13</v>
      </c>
      <c r="B6" s="72">
        <v>330</v>
      </c>
      <c r="C6" s="73">
        <v>26</v>
      </c>
      <c r="D6" s="74">
        <f>B6*C6</f>
        <v>8580</v>
      </c>
      <c r="E6" s="75"/>
    </row>
    <row r="7" spans="1:5" ht="21.75" thickBot="1">
      <c r="A7" s="81" t="s">
        <v>5</v>
      </c>
      <c r="B7" s="72"/>
      <c r="C7" s="76"/>
      <c r="D7" s="89">
        <f>D6</f>
        <v>8580</v>
      </c>
      <c r="E7" s="75"/>
    </row>
    <row r="8" spans="1:5" ht="21.75" thickTop="1">
      <c r="A8" s="81" t="s">
        <v>3</v>
      </c>
      <c r="B8" s="78"/>
      <c r="C8" s="79"/>
      <c r="D8" s="88">
        <f>D7*5/100</f>
        <v>429</v>
      </c>
      <c r="E8" s="74"/>
    </row>
    <row r="9" spans="1:5" ht="21.75" thickBot="1">
      <c r="A9" s="81" t="s">
        <v>5</v>
      </c>
      <c r="B9" s="78"/>
      <c r="C9" s="80"/>
      <c r="D9" s="89">
        <f>SUM(D7:D8)</f>
        <v>9009</v>
      </c>
      <c r="E9" s="74"/>
    </row>
    <row r="10" spans="1:5" ht="21.75" thickTop="1">
      <c r="A10" s="94" t="s">
        <v>16</v>
      </c>
      <c r="B10" s="95"/>
      <c r="C10" s="96"/>
      <c r="D10" s="97">
        <v>800</v>
      </c>
      <c r="E10" s="74"/>
    </row>
    <row r="11" spans="1:5" s="91" customFormat="1" ht="21.75" thickBot="1">
      <c r="A11" s="81" t="s">
        <v>5</v>
      </c>
      <c r="B11" s="71"/>
      <c r="C11" s="90"/>
      <c r="D11" s="89">
        <f>SUM(D9:D10)</f>
        <v>9809</v>
      </c>
      <c r="E11" s="77"/>
    </row>
    <row r="12" spans="1:5" ht="21.75" thickTop="1">
      <c r="A12" s="81" t="s">
        <v>41</v>
      </c>
      <c r="B12" s="83"/>
      <c r="C12" s="83"/>
      <c r="D12" s="93">
        <f>D11*10/100</f>
        <v>980.9</v>
      </c>
      <c r="E12" s="74"/>
    </row>
    <row r="13" spans="1:5" ht="21.75" thickBot="1">
      <c r="A13" s="81" t="s">
        <v>5</v>
      </c>
      <c r="B13" s="71"/>
      <c r="C13" s="77"/>
      <c r="D13" s="89">
        <f>SUM(D11:D12)</f>
        <v>10789.9</v>
      </c>
      <c r="E13" s="74"/>
    </row>
    <row r="14" spans="1:5" ht="21.75" thickTop="1">
      <c r="A14" s="81" t="s">
        <v>47</v>
      </c>
      <c r="B14" s="92"/>
      <c r="C14" s="77"/>
      <c r="D14" s="88">
        <f>D13*1/100</f>
        <v>107.899</v>
      </c>
      <c r="E14" s="74"/>
    </row>
    <row r="15" spans="1:5" ht="21.75" thickBot="1">
      <c r="A15" s="81" t="s">
        <v>5</v>
      </c>
      <c r="B15" s="92"/>
      <c r="C15" s="77"/>
      <c r="D15" s="89">
        <f>D13+D14</f>
        <v>10897.798999999999</v>
      </c>
      <c r="E15" s="74"/>
    </row>
    <row r="16" spans="1:5" ht="21.75" thickTop="1">
      <c r="A16" s="81" t="s">
        <v>6</v>
      </c>
      <c r="B16" s="84"/>
      <c r="C16" s="82"/>
      <c r="D16" s="88">
        <f>D15*7/100</f>
        <v>762.84592999999995</v>
      </c>
      <c r="E16" s="74"/>
    </row>
    <row r="17" spans="1:5" ht="21.75" thickBot="1">
      <c r="A17" s="113" t="s">
        <v>10</v>
      </c>
      <c r="B17" s="113"/>
      <c r="C17" s="113"/>
      <c r="D17" s="101">
        <f>D15+D16</f>
        <v>11660.644929999999</v>
      </c>
      <c r="E17" s="104">
        <f>D17*5*12</f>
        <v>699638.69579999987</v>
      </c>
    </row>
    <row r="18" spans="1:5" ht="22.5" thickTop="1" thickBot="1">
      <c r="A18" s="113" t="s">
        <v>45</v>
      </c>
      <c r="B18" s="113"/>
      <c r="C18" s="113"/>
      <c r="D18" s="103">
        <f>D17*22</f>
        <v>256534.18845999998</v>
      </c>
      <c r="E18" s="102"/>
    </row>
    <row r="19" spans="1:5" ht="22.5" thickTop="1" thickBot="1">
      <c r="A19" s="113" t="s">
        <v>48</v>
      </c>
      <c r="B19" s="113"/>
      <c r="C19" s="113"/>
      <c r="D19" s="103">
        <f>D18*12</f>
        <v>3078410.2615199997</v>
      </c>
      <c r="E19" s="102"/>
    </row>
    <row r="20" spans="1:5" ht="21.75" thickTop="1">
      <c r="A20" s="98"/>
      <c r="B20" s="98"/>
      <c r="C20" s="98"/>
      <c r="D20" s="99"/>
      <c r="E20" s="100"/>
    </row>
    <row r="21" spans="1:5" ht="21">
      <c r="A21" s="118" t="s">
        <v>43</v>
      </c>
      <c r="B21" s="118"/>
      <c r="C21" s="118"/>
      <c r="D21" s="119"/>
      <c r="E21" s="118"/>
    </row>
    <row r="22" spans="1:5" ht="21">
      <c r="A22" s="56" t="s">
        <v>0</v>
      </c>
      <c r="B22" s="56" t="s">
        <v>12</v>
      </c>
      <c r="C22" s="56" t="s">
        <v>7</v>
      </c>
      <c r="D22" s="56" t="s">
        <v>1</v>
      </c>
      <c r="E22" s="56" t="s">
        <v>2</v>
      </c>
    </row>
    <row r="23" spans="1:5" ht="21">
      <c r="A23" s="81" t="s">
        <v>42</v>
      </c>
      <c r="B23" s="72">
        <v>400</v>
      </c>
      <c r="C23" s="73">
        <v>26</v>
      </c>
      <c r="D23" s="74">
        <f>B23*C23</f>
        <v>10400</v>
      </c>
      <c r="E23" s="75"/>
    </row>
    <row r="24" spans="1:5" ht="21.75" thickBot="1">
      <c r="A24" s="81" t="s">
        <v>5</v>
      </c>
      <c r="B24" s="72"/>
      <c r="C24" s="76"/>
      <c r="D24" s="89">
        <f>D23</f>
        <v>10400</v>
      </c>
      <c r="E24" s="75"/>
    </row>
    <row r="25" spans="1:5" ht="21.75" thickTop="1">
      <c r="A25" s="81" t="s">
        <v>3</v>
      </c>
      <c r="B25" s="78"/>
      <c r="C25" s="79"/>
      <c r="D25" s="88">
        <f>D24*5/100</f>
        <v>520</v>
      </c>
      <c r="E25" s="74"/>
    </row>
    <row r="26" spans="1:5" ht="21.75" thickBot="1">
      <c r="A26" s="94" t="s">
        <v>5</v>
      </c>
      <c r="B26" s="109"/>
      <c r="C26" s="96"/>
      <c r="D26" s="110">
        <f>SUM(D24:D25)</f>
        <v>10920</v>
      </c>
      <c r="E26" s="74"/>
    </row>
    <row r="27" spans="1:5" ht="21.75" thickTop="1">
      <c r="A27" s="94" t="s">
        <v>16</v>
      </c>
      <c r="B27" s="95"/>
      <c r="C27" s="96"/>
      <c r="D27" s="97">
        <v>800</v>
      </c>
      <c r="E27" s="74"/>
    </row>
    <row r="28" spans="1:5" s="91" customFormat="1" ht="21.75" thickBot="1">
      <c r="A28" s="81" t="s">
        <v>5</v>
      </c>
      <c r="B28" s="71"/>
      <c r="C28" s="90"/>
      <c r="D28" s="89">
        <f>SUM(D26:D27)</f>
        <v>11720</v>
      </c>
      <c r="E28" s="77"/>
    </row>
    <row r="29" spans="1:5" ht="21.75" thickTop="1">
      <c r="A29" s="81" t="s">
        <v>41</v>
      </c>
      <c r="B29" s="83"/>
      <c r="C29" s="83"/>
      <c r="D29" s="88">
        <f>D28*10/100</f>
        <v>1172</v>
      </c>
      <c r="E29" s="74"/>
    </row>
    <row r="30" spans="1:5" s="91" customFormat="1" ht="21.75" thickBot="1">
      <c r="A30" s="81" t="s">
        <v>5</v>
      </c>
      <c r="B30" s="71"/>
      <c r="C30" s="77"/>
      <c r="D30" s="89">
        <f>SUM(D28:D29)</f>
        <v>12892</v>
      </c>
      <c r="E30" s="77"/>
    </row>
    <row r="31" spans="1:5" ht="21.75" thickTop="1">
      <c r="A31" s="81" t="s">
        <v>6</v>
      </c>
      <c r="B31" s="84"/>
      <c r="C31" s="82"/>
      <c r="D31" s="88">
        <f>D30*7/100</f>
        <v>902.44</v>
      </c>
      <c r="E31" s="74"/>
    </row>
    <row r="32" spans="1:5" ht="21.75" thickBot="1">
      <c r="A32" s="117" t="s">
        <v>10</v>
      </c>
      <c r="B32" s="117"/>
      <c r="C32" s="117"/>
      <c r="D32" s="105">
        <f>SUM(D30:D31)</f>
        <v>13794.44</v>
      </c>
      <c r="E32" s="104">
        <f>D32*5*12</f>
        <v>827666.39999999991</v>
      </c>
    </row>
    <row r="33" spans="1:5" ht="22.5" thickTop="1" thickBot="1">
      <c r="A33" s="117" t="s">
        <v>49</v>
      </c>
      <c r="B33" s="117"/>
      <c r="C33" s="117"/>
      <c r="D33" s="107">
        <f>D32*12</f>
        <v>165533.28</v>
      </c>
      <c r="E33" s="106"/>
    </row>
    <row r="34" spans="1:5" ht="24" thickTop="1">
      <c r="A34" s="117" t="s">
        <v>50</v>
      </c>
      <c r="B34" s="117"/>
      <c r="C34" s="117"/>
      <c r="D34" s="108">
        <f>D19+D33</f>
        <v>3243943.5415199995</v>
      </c>
      <c r="E34" s="106"/>
    </row>
    <row r="35" spans="1:5" ht="23.25">
      <c r="A35" s="87"/>
      <c r="B35" s="87"/>
      <c r="C35" s="87"/>
      <c r="D35" s="85"/>
      <c r="E35" s="86"/>
    </row>
    <row r="36" spans="1:5">
      <c r="D36" s="70">
        <v>1793704.45</v>
      </c>
    </row>
  </sheetData>
  <mergeCells count="11">
    <mergeCell ref="A34:C34"/>
    <mergeCell ref="A18:C18"/>
    <mergeCell ref="A19:C19"/>
    <mergeCell ref="A32:C32"/>
    <mergeCell ref="A33:C33"/>
    <mergeCell ref="A21:E21"/>
    <mergeCell ref="A1:E1"/>
    <mergeCell ref="A2:E2"/>
    <mergeCell ref="A3:E3"/>
    <mergeCell ref="A17:C17"/>
    <mergeCell ref="A4:E4"/>
  </mergeCells>
  <pageMargins left="0.39" right="0.26" top="0.75" bottom="0.56000000000000005" header="0.3" footer="0.3"/>
  <pageSetup paperSize="9" orientation="portrait" r:id="rId1"/>
  <headerFooter>
    <oddFooter>&amp;L&amp;KFF0000***เฉพาะกองงานฯ***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Layout" topLeftCell="A4" zoomScale="115" zoomScaleNormal="110" zoomScalePageLayoutView="115" workbookViewId="0">
      <selection activeCell="A13" sqref="A13"/>
    </sheetView>
  </sheetViews>
  <sheetFormatPr defaultRowHeight="14.25"/>
  <cols>
    <col min="1" max="1" width="38.25" customWidth="1"/>
    <col min="2" max="4" width="13.625" customWidth="1"/>
    <col min="5" max="5" width="20.125" customWidth="1"/>
    <col min="6" max="6" width="13.375" customWidth="1"/>
    <col min="8" max="8" width="14.375" customWidth="1"/>
  </cols>
  <sheetData>
    <row r="1" spans="1:11" ht="23.25">
      <c r="A1" s="111" t="s">
        <v>30</v>
      </c>
      <c r="B1" s="111"/>
      <c r="C1" s="111"/>
      <c r="D1" s="111"/>
      <c r="E1" s="111"/>
      <c r="F1" s="12"/>
      <c r="G1" s="1"/>
    </row>
    <row r="2" spans="1:11" ht="23.25">
      <c r="A2" s="111" t="s">
        <v>38</v>
      </c>
      <c r="B2" s="111"/>
      <c r="C2" s="111"/>
      <c r="D2" s="111"/>
      <c r="E2" s="111"/>
      <c r="F2" s="12"/>
      <c r="G2" s="1"/>
    </row>
    <row r="3" spans="1:11" ht="23.25">
      <c r="A3" s="112" t="s">
        <v>29</v>
      </c>
      <c r="B3" s="112"/>
      <c r="C3" s="112"/>
      <c r="D3" s="112"/>
      <c r="E3" s="112"/>
      <c r="F3" s="1"/>
      <c r="G3" s="1"/>
      <c r="H3" s="43">
        <f>1196034.44+108730.4</f>
        <v>1304764.8399999999</v>
      </c>
    </row>
    <row r="4" spans="1:11" ht="23.25">
      <c r="A4" s="53" t="s">
        <v>27</v>
      </c>
      <c r="B4" s="115" t="s">
        <v>34</v>
      </c>
      <c r="C4" s="115"/>
      <c r="D4" s="54"/>
      <c r="E4" s="55"/>
      <c r="F4" s="1"/>
      <c r="G4" s="1"/>
    </row>
    <row r="5" spans="1:11" ht="24.75" customHeight="1" thickBot="1">
      <c r="A5" s="56" t="s">
        <v>0</v>
      </c>
      <c r="B5" s="56" t="s">
        <v>12</v>
      </c>
      <c r="C5" s="56" t="s">
        <v>7</v>
      </c>
      <c r="D5" s="56" t="s">
        <v>1</v>
      </c>
      <c r="E5" s="56" t="s">
        <v>2</v>
      </c>
    </row>
    <row r="6" spans="1:11" s="6" customFormat="1" ht="23.25">
      <c r="A6" s="48" t="s">
        <v>13</v>
      </c>
      <c r="B6" s="24">
        <v>330</v>
      </c>
      <c r="C6" s="30">
        <v>26</v>
      </c>
      <c r="D6" s="5">
        <f>B6*C6</f>
        <v>8580</v>
      </c>
      <c r="E6" s="14"/>
      <c r="H6" s="120" t="s">
        <v>31</v>
      </c>
      <c r="I6" s="121"/>
      <c r="J6" s="121"/>
      <c r="K6" s="57"/>
    </row>
    <row r="7" spans="1:11" s="6" customFormat="1" ht="23.25">
      <c r="A7" s="69" t="s">
        <v>39</v>
      </c>
      <c r="B7" s="24">
        <v>400</v>
      </c>
      <c r="C7" s="29">
        <v>26</v>
      </c>
      <c r="D7" s="10">
        <f>B7*C7</f>
        <v>10400</v>
      </c>
      <c r="E7" s="14"/>
      <c r="H7" s="67"/>
      <c r="I7" s="68"/>
      <c r="J7" s="68"/>
      <c r="K7" s="58"/>
    </row>
    <row r="8" spans="1:11" s="6" customFormat="1" ht="23.25">
      <c r="A8" s="44" t="s">
        <v>5</v>
      </c>
      <c r="B8" s="24"/>
      <c r="C8" s="29"/>
      <c r="D8" s="10">
        <f>D6+D7</f>
        <v>18980</v>
      </c>
      <c r="E8" s="14"/>
      <c r="H8" s="122" t="s">
        <v>32</v>
      </c>
      <c r="I8" s="123"/>
      <c r="J8" s="123"/>
      <c r="K8" s="58"/>
    </row>
    <row r="9" spans="1:11" s="6" customFormat="1" ht="23.25">
      <c r="A9" s="44" t="s">
        <v>3</v>
      </c>
      <c r="B9" s="27"/>
      <c r="C9" s="28"/>
      <c r="D9" s="66">
        <f>18980*5/100</f>
        <v>949</v>
      </c>
      <c r="E9" s="5"/>
      <c r="F9" s="8"/>
      <c r="H9" s="59" t="s">
        <v>33</v>
      </c>
      <c r="I9" s="60"/>
      <c r="J9" s="60"/>
      <c r="K9" s="58"/>
    </row>
    <row r="10" spans="1:11" s="6" customFormat="1" ht="23.25">
      <c r="A10" s="44" t="s">
        <v>5</v>
      </c>
      <c r="B10" s="27"/>
      <c r="C10" s="4"/>
      <c r="D10" s="10">
        <f>D8+D9</f>
        <v>19929</v>
      </c>
      <c r="E10" s="5"/>
      <c r="F10" s="8"/>
      <c r="H10" s="65" t="s">
        <v>35</v>
      </c>
      <c r="I10" s="60"/>
      <c r="J10" s="60"/>
      <c r="K10" s="58"/>
    </row>
    <row r="11" spans="1:11" s="6" customFormat="1" ht="23.25">
      <c r="A11" s="39" t="s">
        <v>16</v>
      </c>
      <c r="B11" s="36"/>
      <c r="C11" s="37"/>
      <c r="D11" s="38">
        <v>500</v>
      </c>
      <c r="E11" s="5"/>
      <c r="F11" s="8"/>
      <c r="H11" s="122" t="s">
        <v>36</v>
      </c>
      <c r="I11" s="123"/>
      <c r="J11" s="123"/>
      <c r="K11" s="61"/>
    </row>
    <row r="12" spans="1:11" s="6" customFormat="1" ht="23.25">
      <c r="A12" s="44" t="s">
        <v>5</v>
      </c>
      <c r="B12" s="3"/>
      <c r="C12" s="9"/>
      <c r="D12" s="5">
        <f>D10+D11</f>
        <v>20429</v>
      </c>
      <c r="E12" s="5"/>
      <c r="F12" s="8"/>
      <c r="H12" s="122" t="s">
        <v>37</v>
      </c>
      <c r="I12" s="123"/>
      <c r="J12" s="123"/>
      <c r="K12" s="61"/>
    </row>
    <row r="13" spans="1:11" s="6" customFormat="1" ht="24" thickBot="1">
      <c r="A13" s="69" t="s">
        <v>41</v>
      </c>
      <c r="B13" s="25"/>
      <c r="C13" s="25"/>
      <c r="D13" s="5">
        <f>D12*10/100</f>
        <v>2042.9</v>
      </c>
      <c r="E13" s="5"/>
      <c r="F13" s="8"/>
      <c r="H13" s="62"/>
      <c r="I13" s="63"/>
      <c r="J13" s="63"/>
      <c r="K13" s="64"/>
    </row>
    <row r="14" spans="1:11" s="6" customFormat="1" ht="18.75">
      <c r="A14" s="44" t="s">
        <v>5</v>
      </c>
      <c r="B14" s="44"/>
      <c r="C14" s="10"/>
      <c r="D14" s="10">
        <f>D13+D12</f>
        <v>22471.9</v>
      </c>
      <c r="E14" s="5"/>
    </row>
    <row r="15" spans="1:11" s="6" customFormat="1" ht="18.75">
      <c r="A15" s="44" t="s">
        <v>6</v>
      </c>
      <c r="B15" s="7"/>
      <c r="C15" s="9"/>
      <c r="D15" s="5">
        <f>22471.9*7/100</f>
        <v>1573.0330000000001</v>
      </c>
      <c r="E15" s="5"/>
    </row>
    <row r="16" spans="1:11" s="6" customFormat="1" ht="18.75">
      <c r="A16" s="126" t="s">
        <v>10</v>
      </c>
      <c r="B16" s="126"/>
      <c r="C16" s="126"/>
      <c r="D16" s="10">
        <f>D14+D15</f>
        <v>24044.933000000001</v>
      </c>
      <c r="E16" s="15">
        <f>D16*5*12</f>
        <v>1442695.98</v>
      </c>
    </row>
    <row r="17" spans="1:5" s="6" customFormat="1" ht="21">
      <c r="A17" s="126" t="s">
        <v>28</v>
      </c>
      <c r="B17" s="126"/>
      <c r="C17" s="126"/>
      <c r="D17" s="20">
        <f>24044.93*22</f>
        <v>528988.46</v>
      </c>
      <c r="E17" s="15"/>
    </row>
    <row r="18" spans="1:5" s="6" customFormat="1" ht="21">
      <c r="A18" s="126" t="s">
        <v>40</v>
      </c>
      <c r="B18" s="126"/>
      <c r="C18" s="126"/>
      <c r="D18" s="20">
        <f>D17*7</f>
        <v>3702919.2199999997</v>
      </c>
      <c r="E18" s="15"/>
    </row>
    <row r="19" spans="1:5" s="6" customFormat="1" ht="21">
      <c r="A19" s="52"/>
      <c r="B19" s="52"/>
      <c r="C19" s="49"/>
      <c r="D19" s="50"/>
      <c r="E19" s="51"/>
    </row>
    <row r="20" spans="1:5" s="6" customFormat="1" ht="21">
      <c r="A20" s="49"/>
      <c r="B20" s="49"/>
      <c r="C20" s="49"/>
      <c r="D20" s="50"/>
      <c r="E20" s="51"/>
    </row>
    <row r="21" spans="1:5" s="6" customFormat="1" ht="21">
      <c r="A21" s="49"/>
      <c r="B21" s="49"/>
      <c r="C21" s="49"/>
      <c r="D21" s="50"/>
      <c r="E21" s="51"/>
    </row>
    <row r="22" spans="1:5" s="6" customFormat="1" ht="21">
      <c r="A22" s="49"/>
      <c r="B22" s="49"/>
      <c r="C22" s="49"/>
      <c r="D22" s="50"/>
      <c r="E22" s="51"/>
    </row>
    <row r="23" spans="1:5" s="6" customFormat="1" ht="21">
      <c r="A23" s="49"/>
      <c r="B23" s="49"/>
      <c r="C23" s="49"/>
      <c r="D23" s="50"/>
      <c r="E23" s="51"/>
    </row>
    <row r="24" spans="1:5" s="6" customFormat="1" ht="21">
      <c r="A24" s="49"/>
      <c r="B24" s="49"/>
      <c r="C24" s="49"/>
      <c r="D24" s="50"/>
      <c r="E24" s="51"/>
    </row>
    <row r="25" spans="1:5" s="6" customFormat="1" ht="21">
      <c r="A25" s="49"/>
      <c r="B25" s="49"/>
      <c r="C25" s="49"/>
      <c r="D25" s="50"/>
      <c r="E25" s="51"/>
    </row>
    <row r="26" spans="1:5" s="6" customFormat="1" ht="21">
      <c r="A26" s="49"/>
      <c r="B26" s="49"/>
      <c r="C26" s="49"/>
      <c r="D26" s="50"/>
      <c r="E26" s="51"/>
    </row>
    <row r="27" spans="1:5" s="6" customFormat="1" ht="21">
      <c r="A27" s="49"/>
      <c r="B27" s="49"/>
      <c r="C27" s="49"/>
      <c r="D27" s="50"/>
      <c r="E27" s="51"/>
    </row>
    <row r="28" spans="1:5" s="6" customFormat="1" ht="21">
      <c r="A28" s="49"/>
      <c r="B28" s="49"/>
      <c r="C28" s="49"/>
      <c r="D28" s="50"/>
      <c r="E28" s="51"/>
    </row>
    <row r="29" spans="1:5" s="6" customFormat="1" ht="21">
      <c r="A29" s="49"/>
      <c r="B29" s="49"/>
      <c r="C29" s="49"/>
      <c r="D29" s="50"/>
      <c r="E29" s="51"/>
    </row>
    <row r="30" spans="1:5" s="6" customFormat="1" ht="21">
      <c r="A30" s="49"/>
      <c r="B30" s="49"/>
      <c r="C30" s="49"/>
      <c r="D30" s="50"/>
      <c r="E30" s="51"/>
    </row>
    <row r="31" spans="1:5" s="6" customFormat="1" ht="21">
      <c r="A31" s="49"/>
      <c r="B31" s="49"/>
      <c r="C31" s="49"/>
      <c r="D31" s="50"/>
      <c r="E31" s="51"/>
    </row>
    <row r="32" spans="1:5" s="6" customFormat="1" ht="21">
      <c r="A32" s="49"/>
      <c r="B32" s="49"/>
      <c r="C32" s="49"/>
      <c r="D32" s="50"/>
      <c r="E32" s="51"/>
    </row>
    <row r="33" spans="1:5" s="6" customFormat="1" ht="21">
      <c r="A33" s="49"/>
      <c r="B33" s="49"/>
      <c r="C33" s="49"/>
      <c r="D33" s="50"/>
      <c r="E33" s="51"/>
    </row>
    <row r="34" spans="1:5" s="6" customFormat="1" ht="21">
      <c r="A34" s="49"/>
      <c r="B34" s="49"/>
      <c r="C34" s="49"/>
      <c r="D34" s="50"/>
      <c r="E34" s="51"/>
    </row>
    <row r="35" spans="1:5" s="6" customFormat="1" ht="21">
      <c r="A35" s="49"/>
      <c r="B35" s="49"/>
      <c r="C35" s="49"/>
      <c r="D35" s="50"/>
      <c r="E35" s="51"/>
    </row>
    <row r="36" spans="1:5" s="6" customFormat="1" ht="21">
      <c r="A36" s="49"/>
      <c r="B36" s="49"/>
      <c r="C36" s="49"/>
      <c r="D36" s="50"/>
      <c r="E36" s="51"/>
    </row>
    <row r="37" spans="1:5" s="6" customFormat="1" ht="21">
      <c r="A37" s="49"/>
      <c r="B37" s="49"/>
      <c r="C37" s="49"/>
      <c r="D37" s="50"/>
      <c r="E37" s="51"/>
    </row>
    <row r="38" spans="1:5" s="6" customFormat="1" ht="21">
      <c r="A38" s="49"/>
      <c r="B38" s="49"/>
      <c r="C38" s="49"/>
      <c r="D38" s="50"/>
      <c r="E38" s="51"/>
    </row>
    <row r="39" spans="1:5" s="6" customFormat="1" ht="21">
      <c r="A39" s="49"/>
      <c r="B39" s="49"/>
      <c r="C39" s="49"/>
      <c r="D39" s="50"/>
      <c r="E39" s="51"/>
    </row>
    <row r="40" spans="1:5" s="6" customFormat="1" ht="21.6" customHeight="1">
      <c r="A40" s="129" t="s">
        <v>18</v>
      </c>
      <c r="B40" s="129"/>
      <c r="C40" s="21" t="s">
        <v>11</v>
      </c>
      <c r="D40" s="22"/>
      <c r="E40" s="23"/>
    </row>
    <row r="41" spans="1:5" s="6" customFormat="1" ht="21.6" customHeight="1">
      <c r="A41" s="11" t="s">
        <v>0</v>
      </c>
      <c r="B41" s="11" t="s">
        <v>8</v>
      </c>
      <c r="C41" s="11" t="s">
        <v>7</v>
      </c>
      <c r="D41" s="11" t="s">
        <v>1</v>
      </c>
      <c r="E41" s="11" t="s">
        <v>2</v>
      </c>
    </row>
    <row r="42" spans="1:5" s="6" customFormat="1" ht="18.75">
      <c r="A42" s="3" t="s">
        <v>13</v>
      </c>
      <c r="B42" s="4">
        <v>660</v>
      </c>
      <c r="C42" s="26">
        <v>48</v>
      </c>
      <c r="D42" s="5">
        <f>B42*C42</f>
        <v>31680</v>
      </c>
      <c r="E42" s="13"/>
    </row>
    <row r="43" spans="1:5" s="6" customFormat="1" ht="18.75">
      <c r="A43" s="44" t="s">
        <v>5</v>
      </c>
      <c r="B43" s="4"/>
      <c r="C43" s="26"/>
      <c r="D43" s="10">
        <f>D42</f>
        <v>31680</v>
      </c>
      <c r="E43" s="13"/>
    </row>
    <row r="44" spans="1:5" s="6" customFormat="1" ht="18.75">
      <c r="A44" s="44" t="s">
        <v>3</v>
      </c>
      <c r="B44" s="5"/>
      <c r="C44" s="24"/>
      <c r="D44" s="5">
        <f>D43*5/100</f>
        <v>1584</v>
      </c>
      <c r="E44" s="5"/>
    </row>
    <row r="45" spans="1:5" s="6" customFormat="1" ht="18.75">
      <c r="A45" s="44" t="s">
        <v>5</v>
      </c>
      <c r="B45" s="5"/>
      <c r="C45" s="24"/>
      <c r="D45" s="10">
        <f>D44+D43</f>
        <v>33264</v>
      </c>
      <c r="E45" s="5"/>
    </row>
    <row r="46" spans="1:5" s="6" customFormat="1" ht="18.75">
      <c r="A46" s="39" t="s">
        <v>17</v>
      </c>
      <c r="B46" s="40"/>
      <c r="C46" s="41"/>
      <c r="D46" s="38">
        <v>800</v>
      </c>
      <c r="E46" s="5"/>
    </row>
    <row r="47" spans="1:5" s="6" customFormat="1" ht="18.75">
      <c r="A47" s="44" t="s">
        <v>5</v>
      </c>
      <c r="B47" s="7"/>
      <c r="C47" s="9"/>
      <c r="D47" s="10">
        <f>D46+D45</f>
        <v>34064</v>
      </c>
      <c r="E47" s="5"/>
    </row>
    <row r="48" spans="1:5" s="6" customFormat="1" ht="18.75">
      <c r="A48" s="44" t="s">
        <v>4</v>
      </c>
      <c r="B48" s="5"/>
      <c r="C48" s="9"/>
      <c r="D48" s="5">
        <f>D47*8/100</f>
        <v>2725.12</v>
      </c>
      <c r="E48" s="5"/>
    </row>
    <row r="49" spans="1:6" s="6" customFormat="1" ht="18.75">
      <c r="A49" s="44" t="s">
        <v>5</v>
      </c>
      <c r="B49" s="44"/>
      <c r="C49" s="10"/>
      <c r="D49" s="10">
        <f>D48+D47</f>
        <v>36789.120000000003</v>
      </c>
      <c r="E49" s="5"/>
    </row>
    <row r="50" spans="1:6" s="6" customFormat="1" ht="18.75">
      <c r="A50" s="44" t="s">
        <v>6</v>
      </c>
      <c r="B50" s="5"/>
      <c r="C50" s="9"/>
      <c r="D50" s="10">
        <f>D49*7/100</f>
        <v>2575.2384000000002</v>
      </c>
      <c r="E50" s="5"/>
    </row>
    <row r="51" spans="1:6" s="6" customFormat="1" ht="18.75">
      <c r="A51" s="130" t="s">
        <v>26</v>
      </c>
      <c r="B51" s="131"/>
      <c r="C51" s="132"/>
      <c r="D51" s="10">
        <f>D49+D50</f>
        <v>39364.358400000005</v>
      </c>
      <c r="E51" s="15">
        <f>D51*5*12</f>
        <v>2361861.5040000002</v>
      </c>
    </row>
    <row r="52" spans="1:6" s="6" customFormat="1" ht="21.75" thickBot="1">
      <c r="A52" s="130" t="s">
        <v>21</v>
      </c>
      <c r="B52" s="131"/>
      <c r="C52" s="132"/>
      <c r="D52" s="20">
        <f>D51*3</f>
        <v>118093.07520000002</v>
      </c>
      <c r="E52" s="19"/>
    </row>
    <row r="53" spans="1:6" ht="19.899999999999999" customHeight="1" thickBot="1">
      <c r="A53" s="133" t="s">
        <v>20</v>
      </c>
      <c r="B53" s="134"/>
      <c r="C53" s="134"/>
      <c r="D53" s="134"/>
      <c r="E53" s="135"/>
    </row>
    <row r="54" spans="1:6" ht="19.899999999999999" customHeight="1">
      <c r="A54" s="124" t="s">
        <v>14</v>
      </c>
      <c r="B54" s="125"/>
      <c r="C54" s="45" t="s">
        <v>9</v>
      </c>
      <c r="D54" s="31">
        <f>D18</f>
        <v>3702919.2199999997</v>
      </c>
      <c r="E54" s="32"/>
    </row>
    <row r="55" spans="1:6" ht="19.899999999999999" customHeight="1" thickBot="1">
      <c r="A55" s="124" t="s">
        <v>15</v>
      </c>
      <c r="B55" s="125"/>
      <c r="C55" s="45" t="s">
        <v>9</v>
      </c>
      <c r="D55" s="31">
        <f>D52</f>
        <v>118093.07520000002</v>
      </c>
      <c r="E55" s="32"/>
    </row>
    <row r="56" spans="1:6" ht="19.899999999999999" customHeight="1" thickBot="1">
      <c r="A56" s="46" t="s">
        <v>22</v>
      </c>
      <c r="B56" s="127" t="s">
        <v>19</v>
      </c>
      <c r="C56" s="128"/>
      <c r="D56" s="18">
        <f>D54+D52</f>
        <v>3821012.2951999996</v>
      </c>
      <c r="E56" s="33"/>
      <c r="F56" s="17"/>
    </row>
    <row r="57" spans="1:6" ht="25.5" customHeight="1">
      <c r="A57" s="16"/>
      <c r="D57" s="35"/>
    </row>
    <row r="58" spans="1:6" ht="25.5" customHeight="1">
      <c r="A58" s="16"/>
      <c r="D58" s="47"/>
    </row>
    <row r="59" spans="1:6" ht="25.5" customHeight="1">
      <c r="A59" s="16"/>
      <c r="D59" s="47"/>
    </row>
    <row r="60" spans="1:6" ht="25.5" customHeight="1">
      <c r="A60" s="16"/>
      <c r="D60" s="47"/>
    </row>
    <row r="61" spans="1:6" ht="25.5" customHeight="1">
      <c r="A61" s="16"/>
      <c r="D61" s="47"/>
    </row>
    <row r="62" spans="1:6">
      <c r="D62" s="2"/>
    </row>
    <row r="64" spans="1:6">
      <c r="D64" s="42">
        <f>D56/11</f>
        <v>347364.75410909089</v>
      </c>
      <c r="E64" s="34"/>
    </row>
    <row r="65" spans="2:4">
      <c r="D65" s="2"/>
    </row>
    <row r="67" spans="2:4">
      <c r="B67" t="s">
        <v>23</v>
      </c>
      <c r="C67" s="2">
        <f>D56</f>
        <v>3821012.2951999996</v>
      </c>
    </row>
    <row r="68" spans="2:4">
      <c r="B68" t="s">
        <v>24</v>
      </c>
      <c r="C68" s="43" t="e">
        <f>#REF!</f>
        <v>#REF!</v>
      </c>
    </row>
    <row r="69" spans="2:4">
      <c r="B69" t="s">
        <v>25</v>
      </c>
      <c r="C69" s="43" t="e">
        <f>C67+C68</f>
        <v>#REF!</v>
      </c>
    </row>
  </sheetData>
  <mergeCells count="18">
    <mergeCell ref="A1:E1"/>
    <mergeCell ref="A2:E2"/>
    <mergeCell ref="B4:C4"/>
    <mergeCell ref="A16:C16"/>
    <mergeCell ref="A3:E3"/>
    <mergeCell ref="B56:C56"/>
    <mergeCell ref="A18:C18"/>
    <mergeCell ref="A40:B40"/>
    <mergeCell ref="A51:C51"/>
    <mergeCell ref="A52:C52"/>
    <mergeCell ref="A53:E53"/>
    <mergeCell ref="A54:B54"/>
    <mergeCell ref="H6:J6"/>
    <mergeCell ref="H8:J8"/>
    <mergeCell ref="H11:J11"/>
    <mergeCell ref="H12:J12"/>
    <mergeCell ref="A55:B55"/>
    <mergeCell ref="A17:C17"/>
  </mergeCells>
  <pageMargins left="0.43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ค่าจ้างแม่บ้าน12เดือน จอยคิดให้</vt:lpstr>
      <vt:lpstr>Sheet1</vt:lpstr>
      <vt:lpstr>จ้างแม่บ้าน 8 เดือน งบปี 2562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JARIYA</dc:creator>
  <cp:lastModifiedBy>JARIYA</cp:lastModifiedBy>
  <cp:lastPrinted>2019-06-13T06:46:04Z</cp:lastPrinted>
  <dcterms:created xsi:type="dcterms:W3CDTF">2018-07-17T08:01:14Z</dcterms:created>
  <dcterms:modified xsi:type="dcterms:W3CDTF">2019-06-17T08:30:21Z</dcterms:modified>
</cp:coreProperties>
</file>